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45" windowWidth="7650" windowHeight="8055" activeTab="0"/>
  </bookViews>
  <sheets>
    <sheet name="Récap (public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0">'Récap (public)'!$A$1:$BZ$32</definedName>
  </definedNames>
  <calcPr fullCalcOnLoad="1"/>
</workbook>
</file>

<file path=xl/sharedStrings.xml><?xml version="1.0" encoding="utf-8"?>
<sst xmlns="http://schemas.openxmlformats.org/spreadsheetml/2006/main" count="230" uniqueCount="80">
  <si>
    <t>Rentrée 1999/2000</t>
  </si>
  <si>
    <t>COLLEGES</t>
  </si>
  <si>
    <t>Prévisions DOS</t>
  </si>
  <si>
    <t>Constat DOS</t>
  </si>
  <si>
    <t>Constat SSR</t>
  </si>
  <si>
    <t>Prévisions DOS IA/Etab</t>
  </si>
  <si>
    <t xml:space="preserve">Constat </t>
  </si>
  <si>
    <t>BRETON</t>
  </si>
  <si>
    <t>Côtes d'Armor</t>
  </si>
  <si>
    <t>Finistère</t>
  </si>
  <si>
    <t>Ille-et-Vilaine</t>
  </si>
  <si>
    <t>Morbihan</t>
  </si>
  <si>
    <t>TOTAL</t>
  </si>
  <si>
    <t>GALLO</t>
  </si>
  <si>
    <t>TOTAL CLG</t>
  </si>
  <si>
    <t>écart entre constat
2001 et 2002</t>
  </si>
  <si>
    <t>écart entre constat
2002 et 2003</t>
  </si>
  <si>
    <t>Rentrée 2000/2001</t>
  </si>
  <si>
    <t>Rentrée 2001/2002</t>
  </si>
  <si>
    <t>Rentrée 2003/2004</t>
  </si>
  <si>
    <t>TOTAL
LYC/LP</t>
  </si>
  <si>
    <t>TOTAL
2nd degré</t>
  </si>
  <si>
    <t>LYCEES</t>
  </si>
  <si>
    <t>écart entre constat 2003 et 2004</t>
  </si>
  <si>
    <t>écart entre constat 2004 et 2005</t>
  </si>
  <si>
    <t>écart entre constat 2005 et 2006</t>
  </si>
  <si>
    <t>capacité d'accueil</t>
  </si>
  <si>
    <t>écart entre constat 2006 et 2007</t>
  </si>
  <si>
    <t xml:space="preserve"> </t>
  </si>
  <si>
    <t>écart entre constat 2007 et 2008</t>
  </si>
  <si>
    <t>écart entre constat 2008 et 2009</t>
  </si>
  <si>
    <t>écart entre constat 2009 et 2010</t>
  </si>
  <si>
    <t>écart entre Constat
2001 et 2002</t>
  </si>
  <si>
    <t>écart entre Constat
2002 et 2003</t>
  </si>
  <si>
    <t>écart entre Constat 2003 et 2004</t>
  </si>
  <si>
    <t>écart entre Constat 2004 et 2005</t>
  </si>
  <si>
    <t>écart entre Constat 2005 et 2006</t>
  </si>
  <si>
    <t>écart entre Constat 2006 et 2007</t>
  </si>
  <si>
    <t>écart entre Constat 2007 et 2008</t>
  </si>
  <si>
    <t>écart entre Constat 2008 et 2009</t>
  </si>
  <si>
    <t>écart entre Constat 2009 et 2010</t>
  </si>
  <si>
    <t>écart entre Constat 2010 et 2011</t>
  </si>
  <si>
    <t>écart entre Constat 2011 et 2012</t>
  </si>
  <si>
    <t>écart entre constat 2010 et 2011</t>
  </si>
  <si>
    <t>écart entre constat 2011 et 2012</t>
  </si>
  <si>
    <t>écart entre Constat 2012 et 2013</t>
  </si>
  <si>
    <t>écart entre constat 2012 et 2013</t>
  </si>
  <si>
    <t>Rentrée 02/03</t>
  </si>
  <si>
    <t>Rentrée 04/05</t>
  </si>
  <si>
    <t>Rentrée 05/06</t>
  </si>
  <si>
    <t>Rentrée 06/07</t>
  </si>
  <si>
    <t>Rentrée 2014/2015</t>
  </si>
  <si>
    <t>Rentrée 07/08</t>
  </si>
  <si>
    <t>Rentrée 08/09</t>
  </si>
  <si>
    <t>écart entre constat 2013 et 2014</t>
  </si>
  <si>
    <t>écart entre Constat 2013 et 2014</t>
  </si>
  <si>
    <t>Rentrée 2015/2016</t>
  </si>
  <si>
    <t>écart entre Constat 2014 et 2015</t>
  </si>
  <si>
    <t>écart entre constat 2014 et 2015</t>
  </si>
  <si>
    <t>Rentrée 2016/2017</t>
  </si>
  <si>
    <t>écart entre Constat 2015 et 2016</t>
  </si>
  <si>
    <t>écart entre constat 2015 et 2016</t>
  </si>
  <si>
    <t>Rentrée 09/10</t>
  </si>
  <si>
    <t>Rentrée 10/11</t>
  </si>
  <si>
    <t>Rentrée 11/12</t>
  </si>
  <si>
    <t>Rentrée 2017/2018</t>
  </si>
  <si>
    <t>écart entre Constat 2016 et 2017</t>
  </si>
  <si>
    <t>capacité d'accueil réajustée</t>
  </si>
  <si>
    <t>ECART CAPA Théorique et CAPA réajustée (1)</t>
  </si>
  <si>
    <t>Rentrée 2018/2019</t>
  </si>
  <si>
    <t>EVOLUTION DES PREVISIONS ET CONSTATS D'EFFECTIFS BRETON-GALLO DANS LE 2ND PUBLIC</t>
  </si>
  <si>
    <t>Rentrée 2019/2020</t>
  </si>
  <si>
    <t>écart entre Constat 2017 et 2018</t>
  </si>
  <si>
    <t>Rentrée 12/13</t>
  </si>
  <si>
    <t>écart entre Constat 2018 et 2019</t>
  </si>
  <si>
    <t>Rentrée 13/14</t>
  </si>
  <si>
    <t>Rentrée 2020/2021</t>
  </si>
  <si>
    <t>Rentrée 09/11</t>
  </si>
  <si>
    <t>Rentrée 09/12</t>
  </si>
  <si>
    <t>Rentrée 09/13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</si>
</sst>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41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1" xfId="0" applyFont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33" borderId="4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45" xfId="0" applyFont="1" applyBorder="1" applyAlignment="1">
      <alignment/>
    </xf>
    <xf numFmtId="3" fontId="1" fillId="0" borderId="20" xfId="0" applyNumberFormat="1" applyFont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55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57" xfId="0" applyNumberFormat="1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3" fontId="2" fillId="33" borderId="41" xfId="0" applyNumberFormat="1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/>
    </xf>
    <xf numFmtId="0" fontId="1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/>
    </xf>
    <xf numFmtId="3" fontId="2" fillId="33" borderId="37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1" fillId="0" borderId="51" xfId="0" applyNumberFormat="1" applyFont="1" applyFill="1" applyBorder="1" applyAlignment="1">
      <alignment horizontal="center" vertical="center"/>
    </xf>
    <xf numFmtId="3" fontId="1" fillId="0" borderId="57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1" fillId="0" borderId="49" xfId="0" applyFont="1" applyBorder="1" applyAlignment="1">
      <alignment/>
    </xf>
    <xf numFmtId="0" fontId="1" fillId="0" borderId="50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/>
    </xf>
    <xf numFmtId="3" fontId="1" fillId="0" borderId="12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3" fontId="2" fillId="34" borderId="41" xfId="0" applyNumberFormat="1" applyFont="1" applyFill="1" applyBorder="1" applyAlignment="1">
      <alignment horizontal="center" vertical="center"/>
    </xf>
    <xf numFmtId="3" fontId="2" fillId="34" borderId="16" xfId="0" applyNumberFormat="1" applyFont="1" applyFill="1" applyBorder="1" applyAlignment="1">
      <alignment horizontal="center" vertical="center"/>
    </xf>
    <xf numFmtId="3" fontId="2" fillId="34" borderId="18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 wrapText="1"/>
    </xf>
    <xf numFmtId="1" fontId="2" fillId="34" borderId="41" xfId="0" applyNumberFormat="1" applyFont="1" applyFill="1" applyBorder="1" applyAlignment="1">
      <alignment horizontal="center" vertical="center"/>
    </xf>
    <xf numFmtId="1" fontId="2" fillId="34" borderId="16" xfId="0" applyNumberFormat="1" applyFont="1" applyFill="1" applyBorder="1" applyAlignment="1">
      <alignment horizontal="center" vertical="center"/>
    </xf>
    <xf numFmtId="1" fontId="2" fillId="34" borderId="37" xfId="0" applyNumberFormat="1" applyFont="1" applyFill="1" applyBorder="1" applyAlignment="1">
      <alignment horizontal="center" vertical="center"/>
    </xf>
    <xf numFmtId="3" fontId="2" fillId="34" borderId="45" xfId="0" applyNumberFormat="1" applyFont="1" applyFill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3" fontId="2" fillId="33" borderId="49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6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3" fontId="1" fillId="0" borderId="50" xfId="0" applyNumberFormat="1" applyFont="1" applyFill="1" applyBorder="1" applyAlignment="1">
      <alignment horizontal="center" vertical="center"/>
    </xf>
    <xf numFmtId="3" fontId="2" fillId="0" borderId="5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34" borderId="49" xfId="0" applyNumberFormat="1" applyFont="1" applyFill="1" applyBorder="1" applyAlignment="1">
      <alignment horizontal="center" vertical="center"/>
    </xf>
    <xf numFmtId="3" fontId="2" fillId="0" borderId="64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34" borderId="14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34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/>
    </xf>
    <xf numFmtId="1" fontId="2" fillId="34" borderId="49" xfId="0" applyNumberFormat="1" applyFont="1" applyFill="1" applyBorder="1" applyAlignment="1">
      <alignment horizontal="center" vertical="center"/>
    </xf>
    <xf numFmtId="3" fontId="2" fillId="0" borderId="70" xfId="0" applyNumberFormat="1" applyFont="1" applyBorder="1" applyAlignment="1">
      <alignment horizontal="center" vertical="center"/>
    </xf>
    <xf numFmtId="3" fontId="2" fillId="34" borderId="37" xfId="0" applyNumberFormat="1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3" fontId="2" fillId="0" borderId="66" xfId="0" applyNumberFormat="1" applyFont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3" fontId="1" fillId="35" borderId="42" xfId="0" applyNumberFormat="1" applyFont="1" applyFill="1" applyBorder="1" applyAlignment="1">
      <alignment horizontal="center" vertical="center"/>
    </xf>
    <xf numFmtId="3" fontId="1" fillId="35" borderId="55" xfId="0" applyNumberFormat="1" applyFont="1" applyFill="1" applyBorder="1" applyAlignment="1">
      <alignment horizontal="center" vertical="center"/>
    </xf>
    <xf numFmtId="3" fontId="2" fillId="35" borderId="43" xfId="0" applyNumberFormat="1" applyFont="1" applyFill="1" applyBorder="1" applyAlignment="1">
      <alignment horizontal="center" vertical="center"/>
    </xf>
    <xf numFmtId="0" fontId="1" fillId="35" borderId="42" xfId="0" applyFont="1" applyFill="1" applyBorder="1" applyAlignment="1">
      <alignment horizontal="center" vertical="center"/>
    </xf>
    <xf numFmtId="3" fontId="2" fillId="35" borderId="44" xfId="0" applyNumberFormat="1" applyFont="1" applyFill="1" applyBorder="1" applyAlignment="1">
      <alignment horizontal="center" vertical="center"/>
    </xf>
    <xf numFmtId="3" fontId="2" fillId="35" borderId="41" xfId="0" applyNumberFormat="1" applyFont="1" applyFill="1" applyBorder="1" applyAlignment="1">
      <alignment horizontal="center" vertical="center"/>
    </xf>
    <xf numFmtId="0" fontId="1" fillId="35" borderId="41" xfId="0" applyFont="1" applyFill="1" applyBorder="1" applyAlignment="1">
      <alignment horizontal="center" vertical="center" textRotation="90" wrapText="1"/>
    </xf>
    <xf numFmtId="3" fontId="2" fillId="0" borderId="73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6" borderId="70" xfId="0" applyFont="1" applyFill="1" applyBorder="1" applyAlignment="1">
      <alignment horizontal="center" vertical="center"/>
    </xf>
    <xf numFmtId="3" fontId="1" fillId="0" borderId="36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36" borderId="36" xfId="0" applyFont="1" applyFill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72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74" xfId="0" applyFont="1" applyBorder="1" applyAlignment="1">
      <alignment horizontal="center" vertical="center" textRotation="90"/>
    </xf>
    <xf numFmtId="0" fontId="2" fillId="36" borderId="35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36" borderId="20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1" fillId="0" borderId="7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/>
    </xf>
    <xf numFmtId="0" fontId="1" fillId="0" borderId="47" xfId="0" applyFont="1" applyBorder="1" applyAlignment="1">
      <alignment/>
    </xf>
    <xf numFmtId="0" fontId="1" fillId="36" borderId="35" xfId="0" applyFont="1" applyFill="1" applyBorder="1" applyAlignment="1">
      <alignment/>
    </xf>
    <xf numFmtId="0" fontId="1" fillId="36" borderId="70" xfId="0" applyFont="1" applyFill="1" applyBorder="1" applyAlignment="1">
      <alignment/>
    </xf>
    <xf numFmtId="0" fontId="1" fillId="36" borderId="32" xfId="0" applyFont="1" applyFill="1" applyBorder="1" applyAlignment="1">
      <alignment/>
    </xf>
    <xf numFmtId="0" fontId="1" fillId="36" borderId="39" xfId="0" applyFont="1" applyFill="1" applyBorder="1" applyAlignment="1">
      <alignment/>
    </xf>
    <xf numFmtId="1" fontId="2" fillId="37" borderId="10" xfId="0" applyNumberFormat="1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6" borderId="26" xfId="0" applyFont="1" applyFill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2" fillId="37" borderId="37" xfId="0" applyNumberFormat="1" applyFont="1" applyFill="1" applyBorder="1" applyAlignment="1">
      <alignment vertical="center"/>
    </xf>
    <xf numFmtId="1" fontId="1" fillId="0" borderId="36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1" fontId="2" fillId="37" borderId="37" xfId="0" applyNumberFormat="1" applyFont="1" applyFill="1" applyBorder="1" applyAlignment="1">
      <alignment vertical="center"/>
    </xf>
    <xf numFmtId="1" fontId="2" fillId="0" borderId="37" xfId="0" applyNumberFormat="1" applyFont="1" applyBorder="1" applyAlignment="1">
      <alignment/>
    </xf>
    <xf numFmtId="3" fontId="2" fillId="36" borderId="66" xfId="0" applyNumberFormat="1" applyFont="1" applyFill="1" applyBorder="1" applyAlignment="1">
      <alignment vertical="center"/>
    </xf>
    <xf numFmtId="0" fontId="2" fillId="0" borderId="75" xfId="0" applyFont="1" applyBorder="1" applyAlignment="1">
      <alignment/>
    </xf>
    <xf numFmtId="1" fontId="2" fillId="0" borderId="72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textRotation="90"/>
    </xf>
    <xf numFmtId="0" fontId="2" fillId="36" borderId="76" xfId="0" applyFont="1" applyFill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36" borderId="42" xfId="0" applyFont="1" applyFill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37" borderId="41" xfId="0" applyFont="1" applyFill="1" applyBorder="1" applyAlignment="1">
      <alignment vertical="center"/>
    </xf>
    <xf numFmtId="0" fontId="2" fillId="36" borderId="68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36" borderId="19" xfId="0" applyFont="1" applyFill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37" borderId="16" xfId="0" applyFont="1" applyFill="1" applyBorder="1" applyAlignment="1">
      <alignment vertical="center"/>
    </xf>
    <xf numFmtId="0" fontId="1" fillId="0" borderId="75" xfId="0" applyFont="1" applyBorder="1" applyAlignment="1">
      <alignment horizontal="center" vertical="center" textRotation="90" wrapText="1"/>
    </xf>
    <xf numFmtId="0" fontId="1" fillId="36" borderId="76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60" xfId="0" applyFont="1" applyBorder="1" applyAlignment="1">
      <alignment/>
    </xf>
    <xf numFmtId="0" fontId="2" fillId="0" borderId="41" xfId="0" applyFont="1" applyBorder="1" applyAlignment="1">
      <alignment/>
    </xf>
    <xf numFmtId="0" fontId="1" fillId="36" borderId="43" xfId="0" applyFont="1" applyFill="1" applyBorder="1" applyAlignment="1">
      <alignment/>
    </xf>
    <xf numFmtId="0" fontId="2" fillId="36" borderId="44" xfId="0" applyFont="1" applyFill="1" applyBorder="1" applyAlignment="1">
      <alignment vertical="center"/>
    </xf>
    <xf numFmtId="0" fontId="1" fillId="0" borderId="77" xfId="0" applyFont="1" applyBorder="1" applyAlignment="1">
      <alignment horizontal="center" vertical="center" textRotation="90"/>
    </xf>
    <xf numFmtId="0" fontId="1" fillId="36" borderId="68" xfId="0" applyFont="1" applyFill="1" applyBorder="1" applyAlignment="1">
      <alignment/>
    </xf>
    <xf numFmtId="1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58" xfId="0" applyFont="1" applyBorder="1" applyAlignment="1">
      <alignment/>
    </xf>
    <xf numFmtId="0" fontId="2" fillId="0" borderId="16" xfId="0" applyFont="1" applyBorder="1" applyAlignment="1">
      <alignment/>
    </xf>
    <xf numFmtId="0" fontId="1" fillId="36" borderId="31" xfId="0" applyFont="1" applyFill="1" applyBorder="1" applyAlignment="1">
      <alignment/>
    </xf>
    <xf numFmtId="0" fontId="2" fillId="36" borderId="25" xfId="0" applyFont="1" applyFill="1" applyBorder="1" applyAlignment="1">
      <alignment vertical="center"/>
    </xf>
    <xf numFmtId="0" fontId="1" fillId="0" borderId="37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11" xfId="0" applyFont="1" applyBorder="1" applyAlignment="1">
      <alignment/>
    </xf>
    <xf numFmtId="1" fontId="1" fillId="0" borderId="42" xfId="0" applyNumberFormat="1" applyFont="1" applyBorder="1" applyAlignment="1">
      <alignment/>
    </xf>
    <xf numFmtId="0" fontId="1" fillId="0" borderId="24" xfId="0" applyFont="1" applyFill="1" applyBorder="1" applyAlignment="1">
      <alignment horizontal="center" vertical="center"/>
    </xf>
    <xf numFmtId="1" fontId="2" fillId="34" borderId="18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78" xfId="0" applyFont="1" applyBorder="1" applyAlignment="1">
      <alignment horizontal="center" vertical="center" textRotation="90"/>
    </xf>
    <xf numFmtId="0" fontId="1" fillId="0" borderId="49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 textRotation="90"/>
    </xf>
    <xf numFmtId="1" fontId="1" fillId="0" borderId="57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3" fontId="1" fillId="0" borderId="57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1" fontId="2" fillId="0" borderId="78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34" borderId="78" xfId="0" applyNumberFormat="1" applyFont="1" applyFill="1" applyBorder="1" applyAlignment="1">
      <alignment horizontal="center" vertical="center"/>
    </xf>
    <xf numFmtId="1" fontId="2" fillId="34" borderId="49" xfId="0" applyNumberFormat="1" applyFont="1" applyFill="1" applyBorder="1" applyAlignment="1">
      <alignment horizontal="center" vertical="center"/>
    </xf>
    <xf numFmtId="1" fontId="2" fillId="34" borderId="41" xfId="0" applyNumberFormat="1" applyFont="1" applyFill="1" applyBorder="1" applyAlignment="1">
      <alignment horizontal="center" vertical="center"/>
    </xf>
    <xf numFmtId="1" fontId="2" fillId="0" borderId="78" xfId="0" applyNumberFormat="1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un\BRETON\RS%2011-12\Effectifs\PUBLIC%20breton%20pr&#233;visions%20d'effectifs%20coll&#232;ges%20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OS-BRETON\BRETON\RS%2015-16\EFFECTIFS\PUBLIC%20breton%20pr&#233;vision%20d'effectifs%20lyc&#233;es%20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OS-BRETON\BRETON\RS%2016-17\EFFECTIFS\PUBLIC%20breton%20pr&#233;visions%20d'effectifs%20coll&#232;ges%2020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OS-BRETON\BRETON\RS%2016-17\EFFECTIFS\PUBLIC%20breton%20pr&#233;vision%20d'effectifs%20lyc&#233;es%20201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OS-BRETON\BRETON\RS%2018-19\EFFECTIFS\PUBLIC%20breton%20pr&#233;visions%20d'effectifs%20coll&#232;ges%202018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OS-BRETON\BRETON\RS%2018-19\EFFECTIFS\PUBLIC%20breton%20pr&#233;vision%20d'effectifs%20lyc&#233;es%202018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OS-BRETON\BRETON\RS%2018-19\EFFECTIFS\PUBLIC%20breton%20pr&#233;visions%20d'effectifs%20lyc&#233;es%202018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IVE-BRETON\BRETON\RS%2018-19\EFFECTIFS\PUBLIC%20breton%20pr&#233;visions%20d'effectifs%20coll&#232;ges%202018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IVE-BRETON\BRETON\RS%2019-20\EFFECTIFS\Pr&#233;visions%202019\PUBLIC%20breton%20pr&#233;visions%20d'effectifs%20coll&#232;ges%202019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IVE-BRETON\BRETON\RS%2019-20\EFFECTIFS\Pr&#233;visions%202019\PUBLIC%20breton%20pr&#233;visions%20d'effectifs%20lyc&#233;es%202019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IVE-BRETON\BRETON\RS%2020-21\EFFECTIFS\pr&#233;vision%202020\PUBLIC%20breton%20pr&#233;vision%20d'effectifs%20lyc&#233;es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mun\BRETON\RS%2011-12\Effectifs\PUBLIC%20breton%20pr&#233;vision%20d'effectifs%20lyc&#233;es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mmun\BRETON\RS%2012-13\Effectifs\PUBLIC%20breton%20pr&#233;vision%20d'effectifs%20lyc&#233;es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mmun\BRETON\RS%2012-13\Effectifs\PUBLIC%20breton%20pr&#233;visions%20d'effectifs%20coll&#232;ges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OS-BRETON\BRETON\EFFECTIFS\PUBLIC%20breton%20pr&#233;visions%20d'effectifs%20coll&#232;ges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OS-BRETON\BRETON\EFFECTIFS\PUBLIC%20breton%20pr&#233;vision%20d'effectifs%20lyc&#233;es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OS-BRETON\BRETON\RS%2014-15\EFFECTIFS\PUBLIC%20breton%20pr&#233;visions%20d'effectifs%20coll&#232;ges%20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OS-BRETON\BRETON\RS%2014-15\EFFECTIFS\PUBLIC%20breton%20pr&#233;vision%20d'effectifs%20lyc&#233;es%20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OS-BRETON\BRETON\RS%2015-16\EFFECTIFS\PUBLIC%20breton%20pr&#233;visions%20d'effectifs%20coll&#232;ges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 capa d'accueil théorique"/>
      <sheetName val="29 capa d'accueil théorique"/>
      <sheetName val="35 capa d'accueil théorique"/>
      <sheetName val="56 capa d'accueil théorique"/>
    </sheetNames>
    <sheetDataSet>
      <sheetData sheetId="0">
        <row r="187">
          <cell r="AP187">
            <v>924</v>
          </cell>
          <cell r="AR187">
            <v>1403</v>
          </cell>
          <cell r="AS187">
            <v>874</v>
          </cell>
          <cell r="AT187">
            <v>954</v>
          </cell>
          <cell r="AV187">
            <v>1405</v>
          </cell>
        </row>
        <row r="192">
          <cell r="AP192">
            <v>173</v>
          </cell>
          <cell r="AR192">
            <v>245</v>
          </cell>
          <cell r="AS192">
            <v>170</v>
          </cell>
          <cell r="AT192">
            <v>178</v>
          </cell>
          <cell r="AV192">
            <v>215</v>
          </cell>
        </row>
      </sheetData>
      <sheetData sheetId="1">
        <row r="258">
          <cell r="AP258">
            <v>1734</v>
          </cell>
          <cell r="AR258">
            <v>2543</v>
          </cell>
          <cell r="AS258">
            <v>1623</v>
          </cell>
          <cell r="AT258">
            <v>1698</v>
          </cell>
          <cell r="AV258">
            <v>2414</v>
          </cell>
        </row>
      </sheetData>
      <sheetData sheetId="2">
        <row r="76">
          <cell r="AP76">
            <v>168</v>
          </cell>
          <cell r="AR76">
            <v>228</v>
          </cell>
          <cell r="AS76">
            <v>138</v>
          </cell>
          <cell r="AT76">
            <v>158</v>
          </cell>
          <cell r="AV76">
            <v>261</v>
          </cell>
        </row>
        <row r="81">
          <cell r="AP81">
            <v>51</v>
          </cell>
          <cell r="AR81">
            <v>75</v>
          </cell>
          <cell r="AS81">
            <v>36</v>
          </cell>
          <cell r="AT81">
            <v>33</v>
          </cell>
          <cell r="AV81">
            <v>45</v>
          </cell>
        </row>
      </sheetData>
      <sheetData sheetId="3">
        <row r="145">
          <cell r="AP145">
            <v>456</v>
          </cell>
          <cell r="AR145">
            <v>973</v>
          </cell>
          <cell r="AS145">
            <v>383</v>
          </cell>
          <cell r="AT145">
            <v>433</v>
          </cell>
          <cell r="AV145">
            <v>834</v>
          </cell>
        </row>
        <row r="148">
          <cell r="AP148">
            <v>0</v>
          </cell>
          <cell r="AR148">
            <v>0</v>
          </cell>
          <cell r="AS148">
            <v>0</v>
          </cell>
          <cell r="AT148">
            <v>0</v>
          </cell>
          <cell r="AV148">
            <v>0</v>
          </cell>
        </row>
        <row r="150">
          <cell r="AW15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2 _capa d_accueil théorique_"/>
      <sheetName val="29 _capa d_accueil théorique_"/>
      <sheetName val="35 _capa d_accueil théorique_"/>
      <sheetName val="56 _capa d_accueil théorique_"/>
    </sheetNames>
    <sheetDataSet>
      <sheetData sheetId="0">
        <row r="53">
          <cell r="BB53">
            <v>215</v>
          </cell>
          <cell r="BD53">
            <v>300</v>
          </cell>
          <cell r="BE53">
            <v>210</v>
          </cell>
          <cell r="BF53">
            <v>225</v>
          </cell>
          <cell r="BH53">
            <v>280</v>
          </cell>
          <cell r="BI53">
            <v>208</v>
          </cell>
        </row>
        <row r="58">
          <cell r="BB58">
            <v>107</v>
          </cell>
          <cell r="BD58">
            <v>140</v>
          </cell>
          <cell r="BE58">
            <v>154</v>
          </cell>
          <cell r="BF58">
            <v>106</v>
          </cell>
          <cell r="BI58">
            <v>87</v>
          </cell>
        </row>
      </sheetData>
      <sheetData sheetId="1">
        <row r="56">
          <cell r="BF56">
            <v>265</v>
          </cell>
          <cell r="BH56">
            <v>505</v>
          </cell>
          <cell r="BI56">
            <v>185</v>
          </cell>
        </row>
        <row r="71">
          <cell r="BB71">
            <v>253</v>
          </cell>
          <cell r="BD71">
            <v>435</v>
          </cell>
          <cell r="BE71">
            <v>218</v>
          </cell>
        </row>
      </sheetData>
      <sheetData sheetId="2">
        <row r="52">
          <cell r="BB52">
            <v>80</v>
          </cell>
          <cell r="BD52">
            <v>145</v>
          </cell>
          <cell r="BE52">
            <v>64</v>
          </cell>
          <cell r="BF52">
            <v>84</v>
          </cell>
          <cell r="BH52">
            <v>145</v>
          </cell>
          <cell r="BI52">
            <v>61</v>
          </cell>
        </row>
        <row r="56">
          <cell r="BB56">
            <v>84</v>
          </cell>
          <cell r="BD56">
            <v>120</v>
          </cell>
          <cell r="BE56">
            <v>75</v>
          </cell>
          <cell r="BF56">
            <v>77</v>
          </cell>
          <cell r="BH56">
            <v>80</v>
          </cell>
          <cell r="BI56">
            <v>57</v>
          </cell>
        </row>
      </sheetData>
      <sheetData sheetId="3">
        <row r="47">
          <cell r="BB47">
            <v>88</v>
          </cell>
          <cell r="BD47">
            <v>170</v>
          </cell>
          <cell r="BE47">
            <v>93</v>
          </cell>
          <cell r="BF47">
            <v>99</v>
          </cell>
          <cell r="BH47">
            <v>170</v>
          </cell>
          <cell r="BI47">
            <v>128</v>
          </cell>
        </row>
        <row r="51">
          <cell r="BB51">
            <v>24</v>
          </cell>
          <cell r="BD51">
            <v>40</v>
          </cell>
          <cell r="BE51">
            <v>40</v>
          </cell>
          <cell r="BF51">
            <v>34</v>
          </cell>
          <cell r="BH51">
            <v>40</v>
          </cell>
          <cell r="BI51">
            <v>22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2 capa d'accueil théorique"/>
      <sheetName val="29 capa d'accueil théorique"/>
      <sheetName val="35 capa d'accueil théorique"/>
      <sheetName val="56 capa d'accueil théorique"/>
    </sheetNames>
    <sheetDataSet>
      <sheetData sheetId="0">
        <row r="195">
          <cell r="BN195">
            <v>980</v>
          </cell>
          <cell r="BR195">
            <v>844</v>
          </cell>
        </row>
        <row r="200">
          <cell r="BN200">
            <v>181</v>
          </cell>
          <cell r="BR200">
            <v>227</v>
          </cell>
        </row>
      </sheetData>
      <sheetData sheetId="1">
        <row r="303">
          <cell r="BN303">
            <v>1808</v>
          </cell>
          <cell r="BR303">
            <v>1782</v>
          </cell>
        </row>
      </sheetData>
      <sheetData sheetId="2">
        <row r="73">
          <cell r="BN73">
            <v>157</v>
          </cell>
          <cell r="BR73">
            <v>149</v>
          </cell>
        </row>
        <row r="78">
          <cell r="BN78">
            <v>34</v>
          </cell>
          <cell r="BR78">
            <v>28</v>
          </cell>
        </row>
      </sheetData>
      <sheetData sheetId="3">
        <row r="157">
          <cell r="BN157">
            <v>438</v>
          </cell>
          <cell r="BR157">
            <v>327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2 _capa d_accueil théorique_"/>
      <sheetName val="29 _capa d_accueil théorique_"/>
      <sheetName val="35 _capa d_accueil théorique_"/>
      <sheetName val="56 _capa d_accueil théorique_"/>
    </sheetNames>
    <sheetDataSet>
      <sheetData sheetId="0">
        <row r="53">
          <cell r="BJ53">
            <v>224</v>
          </cell>
          <cell r="BL53">
            <v>280</v>
          </cell>
          <cell r="BM53">
            <v>205</v>
          </cell>
        </row>
        <row r="58">
          <cell r="BJ58">
            <v>91</v>
          </cell>
          <cell r="BL58">
            <v>140</v>
          </cell>
          <cell r="BM58">
            <v>152</v>
          </cell>
        </row>
      </sheetData>
      <sheetData sheetId="1">
        <row r="56">
          <cell r="BJ56">
            <v>258</v>
          </cell>
          <cell r="BL56">
            <v>525</v>
          </cell>
          <cell r="BM56">
            <v>210</v>
          </cell>
        </row>
      </sheetData>
      <sheetData sheetId="2">
        <row r="52">
          <cell r="BJ52">
            <v>76</v>
          </cell>
          <cell r="BL52">
            <v>145</v>
          </cell>
          <cell r="BM52">
            <v>71</v>
          </cell>
        </row>
        <row r="56">
          <cell r="BJ56">
            <v>61</v>
          </cell>
          <cell r="BL56">
            <v>80</v>
          </cell>
          <cell r="BM56">
            <v>82</v>
          </cell>
        </row>
      </sheetData>
      <sheetData sheetId="3">
        <row r="47">
          <cell r="BJ47">
            <v>119</v>
          </cell>
          <cell r="BL47">
            <v>170</v>
          </cell>
          <cell r="BM47">
            <v>133</v>
          </cell>
        </row>
        <row r="51">
          <cell r="BJ51">
            <v>23</v>
          </cell>
          <cell r="BL51">
            <v>40</v>
          </cell>
          <cell r="BM51">
            <v>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2 capa d'accueil théorique"/>
      <sheetName val="29 capa d'accueil théorique"/>
      <sheetName val="35 capa d'accueil théorique"/>
      <sheetName val="56 capa d'accueil théorique"/>
      <sheetName val="Récap (public)"/>
      <sheetName val="CONSTATS 2017"/>
    </sheetNames>
    <sheetDataSet>
      <sheetData sheetId="0">
        <row r="205">
          <cell r="BX205">
            <v>772</v>
          </cell>
          <cell r="CB205">
            <v>1860</v>
          </cell>
          <cell r="CC205">
            <v>755</v>
          </cell>
        </row>
        <row r="206">
          <cell r="BY206">
            <v>836</v>
          </cell>
        </row>
        <row r="210">
          <cell r="BX210">
            <v>181</v>
          </cell>
          <cell r="BY210">
            <v>188</v>
          </cell>
          <cell r="CB210">
            <v>450</v>
          </cell>
          <cell r="CC210">
            <v>169</v>
          </cell>
        </row>
      </sheetData>
      <sheetData sheetId="1">
        <row r="354">
          <cell r="BX354">
            <v>1619</v>
          </cell>
          <cell r="CB354">
            <v>3750</v>
          </cell>
        </row>
        <row r="361">
          <cell r="BY361">
            <v>1897</v>
          </cell>
        </row>
      </sheetData>
      <sheetData sheetId="2">
        <row r="81">
          <cell r="BX81">
            <v>160</v>
          </cell>
          <cell r="BY81">
            <v>182</v>
          </cell>
          <cell r="CB81">
            <v>300</v>
          </cell>
          <cell r="CC81">
            <v>172</v>
          </cell>
        </row>
        <row r="86">
          <cell r="BX86">
            <v>33</v>
          </cell>
          <cell r="BY86">
            <v>30</v>
          </cell>
          <cell r="CB86">
            <v>60</v>
          </cell>
          <cell r="CC86">
            <v>28</v>
          </cell>
        </row>
      </sheetData>
      <sheetData sheetId="3">
        <row r="189">
          <cell r="BX189">
            <v>310</v>
          </cell>
          <cell r="CB189">
            <v>1380</v>
          </cell>
        </row>
        <row r="193">
          <cell r="BY193">
            <v>396</v>
          </cell>
          <cell r="CC193">
            <v>227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2 _capa d_accueil théorique_"/>
      <sheetName val="29 _capa d_accueil théorique_"/>
      <sheetName val="35 _capa d_accueil théorique_"/>
      <sheetName val="56 _capa d_accueil théorique_"/>
      <sheetName val="Récap (public)"/>
      <sheetName val="CONSTATS 2017"/>
    </sheetNames>
    <sheetDataSet>
      <sheetData sheetId="0">
        <row r="53">
          <cell r="BQ53">
            <v>195</v>
          </cell>
          <cell r="BU53">
            <v>196</v>
          </cell>
        </row>
        <row r="58">
          <cell r="BQ58">
            <v>176</v>
          </cell>
          <cell r="BU58">
            <v>155</v>
          </cell>
        </row>
      </sheetData>
      <sheetData sheetId="1">
        <row r="56">
          <cell r="BQ56">
            <v>234</v>
          </cell>
          <cell r="BU56">
            <v>222</v>
          </cell>
        </row>
      </sheetData>
      <sheetData sheetId="2">
        <row r="52">
          <cell r="BQ52">
            <v>84</v>
          </cell>
          <cell r="BU52">
            <v>69</v>
          </cell>
        </row>
        <row r="56">
          <cell r="BQ56">
            <v>84</v>
          </cell>
          <cell r="BU56">
            <v>73</v>
          </cell>
        </row>
      </sheetData>
      <sheetData sheetId="3">
        <row r="47">
          <cell r="BQ47">
            <v>126</v>
          </cell>
          <cell r="BU47">
            <v>129</v>
          </cell>
        </row>
        <row r="51">
          <cell r="BQ51">
            <v>26</v>
          </cell>
          <cell r="BU51">
            <v>29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2 _capa d_accueil théorique_"/>
      <sheetName val="29 _capa d_accueil théorique_"/>
      <sheetName val="35 _capa d_accueil théorique_"/>
      <sheetName val="56 _capa d_accueil théorique_"/>
    </sheetNames>
    <sheetDataSet>
      <sheetData sheetId="0">
        <row r="53">
          <cell r="BR53">
            <v>214</v>
          </cell>
        </row>
        <row r="58">
          <cell r="BR58">
            <v>112</v>
          </cell>
        </row>
      </sheetData>
      <sheetData sheetId="2">
        <row r="52">
          <cell r="BR52">
            <v>86</v>
          </cell>
        </row>
        <row r="56">
          <cell r="BR56">
            <v>60</v>
          </cell>
        </row>
      </sheetData>
      <sheetData sheetId="3">
        <row r="47">
          <cell r="BR47">
            <v>135</v>
          </cell>
        </row>
        <row r="51">
          <cell r="BR51">
            <v>20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2 capa d'accueil théorique"/>
      <sheetName val="29 capa d'accueil théorique"/>
      <sheetName val="35 capa d'accueil théorique"/>
      <sheetName val="56 capa d'accueil théorique"/>
      <sheetName val="Feuil1"/>
    </sheetNames>
    <sheetDataSet>
      <sheetData sheetId="1">
        <row r="361">
          <cell r="CC361">
            <v>1596</v>
          </cell>
        </row>
      </sheetData>
      <sheetData sheetId="3">
        <row r="198">
          <cell r="BY198">
            <v>20</v>
          </cell>
          <cell r="CC198">
            <v>11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2 capa d'accueil théorique"/>
      <sheetName val="29 capa d'accueil théorique"/>
      <sheetName val="35 capa d'accueil théorique"/>
      <sheetName val="56 capa d'accueil théorique"/>
    </sheetNames>
    <sheetDataSet>
      <sheetData sheetId="0">
        <row r="208">
          <cell r="CF208">
            <v>851</v>
          </cell>
          <cell r="CJ208">
            <v>799</v>
          </cell>
        </row>
        <row r="213">
          <cell r="CF213">
            <v>168</v>
          </cell>
          <cell r="CJ213">
            <v>172</v>
          </cell>
        </row>
      </sheetData>
      <sheetData sheetId="1">
        <row r="374">
          <cell r="CF374">
            <v>1866</v>
          </cell>
          <cell r="CJ374">
            <v>1609</v>
          </cell>
        </row>
      </sheetData>
      <sheetData sheetId="2">
        <row r="97">
          <cell r="CF97">
            <v>178</v>
          </cell>
          <cell r="CJ97">
            <v>165</v>
          </cell>
        </row>
        <row r="102">
          <cell r="CF102">
            <v>28</v>
          </cell>
          <cell r="CJ102">
            <v>23</v>
          </cell>
        </row>
      </sheetData>
      <sheetData sheetId="3">
        <row r="201">
          <cell r="CF201">
            <v>318</v>
          </cell>
          <cell r="CJ201">
            <v>217</v>
          </cell>
        </row>
        <row r="237">
          <cell r="CF237">
            <v>21</v>
          </cell>
          <cell r="CJ237">
            <v>16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2 _capa d_accueil théorique_"/>
      <sheetName val="29 _capa d_accueil théorique_"/>
      <sheetName val="35 _capa d_accueil théorique_"/>
      <sheetName val="56 _capa d_accueil théorique_"/>
    </sheetNames>
    <sheetDataSet>
      <sheetData sheetId="0">
        <row r="53">
          <cell r="BW53">
            <v>231</v>
          </cell>
          <cell r="BZ53">
            <v>187</v>
          </cell>
        </row>
        <row r="58">
          <cell r="BW58">
            <v>98</v>
          </cell>
          <cell r="BZ58">
            <v>84</v>
          </cell>
        </row>
      </sheetData>
      <sheetData sheetId="1">
        <row r="56">
          <cell r="BR56">
            <v>45</v>
          </cell>
        </row>
        <row r="58">
          <cell r="BW58">
            <v>282</v>
          </cell>
          <cell r="BZ58">
            <v>301</v>
          </cell>
        </row>
      </sheetData>
      <sheetData sheetId="2">
        <row r="52">
          <cell r="BW52">
            <v>75</v>
          </cell>
          <cell r="BZ52">
            <v>61</v>
          </cell>
        </row>
        <row r="56">
          <cell r="BW56">
            <v>66</v>
          </cell>
          <cell r="BZ56">
            <v>42</v>
          </cell>
        </row>
      </sheetData>
      <sheetData sheetId="3">
        <row r="48">
          <cell r="BW48">
            <v>120</v>
          </cell>
          <cell r="BZ48">
            <v>120</v>
          </cell>
        </row>
        <row r="49">
          <cell r="BZ49">
            <v>127</v>
          </cell>
        </row>
        <row r="52">
          <cell r="BW52">
            <v>13</v>
          </cell>
          <cell r="BZ52">
            <v>15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2 _capa d_accueil théorique_"/>
      <sheetName val="29 _capa d_accueil théorique_"/>
      <sheetName val="35 _capa d_accueil théorique_"/>
      <sheetName val="56 _capa d_accueil théorique_"/>
    </sheetNames>
    <sheetDataSet>
      <sheetData sheetId="1">
        <row r="58">
          <cell r="BZ58">
            <v>255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 _capa d_accueil théorique_"/>
      <sheetName val="29 _capa d_accueil théorique_"/>
      <sheetName val="35 _capa d_accueil théorique_"/>
      <sheetName val="56 _capa d_accueil théorique_"/>
    </sheetNames>
    <sheetDataSet>
      <sheetData sheetId="0">
        <row r="53">
          <cell r="AL53">
            <v>158</v>
          </cell>
          <cell r="AN53">
            <v>300</v>
          </cell>
          <cell r="AO53">
            <v>111</v>
          </cell>
          <cell r="AP53">
            <v>119</v>
          </cell>
          <cell r="AR53">
            <v>260</v>
          </cell>
        </row>
        <row r="58">
          <cell r="AL58">
            <v>90</v>
          </cell>
          <cell r="AN58">
            <v>130</v>
          </cell>
          <cell r="AO58">
            <v>100</v>
          </cell>
          <cell r="AP58">
            <v>81</v>
          </cell>
          <cell r="AR58">
            <v>120</v>
          </cell>
        </row>
      </sheetData>
      <sheetData sheetId="1">
        <row r="56">
          <cell r="AL56">
            <v>207</v>
          </cell>
          <cell r="AN56">
            <v>560</v>
          </cell>
          <cell r="AO56">
            <v>168</v>
          </cell>
          <cell r="AP56">
            <v>205</v>
          </cell>
          <cell r="AR56">
            <v>435</v>
          </cell>
        </row>
      </sheetData>
      <sheetData sheetId="2">
        <row r="52">
          <cell r="AL52">
            <v>51</v>
          </cell>
          <cell r="AN52">
            <v>145</v>
          </cell>
          <cell r="AO52">
            <v>43</v>
          </cell>
          <cell r="AP52">
            <v>65</v>
          </cell>
          <cell r="AR52">
            <v>145</v>
          </cell>
        </row>
        <row r="56">
          <cell r="AL56">
            <v>63</v>
          </cell>
          <cell r="AN56">
            <v>140</v>
          </cell>
          <cell r="AO56">
            <v>68</v>
          </cell>
          <cell r="AP56">
            <v>74</v>
          </cell>
          <cell r="AR56">
            <v>100</v>
          </cell>
        </row>
      </sheetData>
      <sheetData sheetId="3">
        <row r="47">
          <cell r="AL47">
            <v>84</v>
          </cell>
          <cell r="AN47">
            <v>210</v>
          </cell>
          <cell r="AO47">
            <v>69</v>
          </cell>
          <cell r="AP47">
            <v>67</v>
          </cell>
          <cell r="AR47">
            <v>150</v>
          </cell>
        </row>
        <row r="51">
          <cell r="AL51">
            <v>8</v>
          </cell>
          <cell r="AN51">
            <v>40</v>
          </cell>
          <cell r="AO51">
            <v>41</v>
          </cell>
          <cell r="AP51">
            <v>41</v>
          </cell>
          <cell r="AR51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 _capa d_accueil théorique_"/>
      <sheetName val="29 _capa d_accueil théorique_"/>
      <sheetName val="35 _capa d_accueil théorique_"/>
      <sheetName val="56 _capa d_accueil théorique_"/>
    </sheetNames>
    <sheetDataSet>
      <sheetData sheetId="0">
        <row r="53">
          <cell r="AS53">
            <v>111</v>
          </cell>
          <cell r="AT53">
            <v>108</v>
          </cell>
          <cell r="AV53">
            <v>240</v>
          </cell>
        </row>
        <row r="58">
          <cell r="AS58">
            <v>96</v>
          </cell>
          <cell r="AT58">
            <v>89</v>
          </cell>
          <cell r="AV58">
            <v>154</v>
          </cell>
        </row>
      </sheetData>
      <sheetData sheetId="1">
        <row r="56">
          <cell r="AS56">
            <v>162</v>
          </cell>
          <cell r="AT56">
            <v>185</v>
          </cell>
          <cell r="AV56">
            <v>455</v>
          </cell>
        </row>
      </sheetData>
      <sheetData sheetId="2">
        <row r="52">
          <cell r="AS52">
            <v>50</v>
          </cell>
          <cell r="AT52">
            <v>73</v>
          </cell>
          <cell r="AV52">
            <v>145</v>
          </cell>
        </row>
        <row r="56">
          <cell r="AS56">
            <v>89</v>
          </cell>
          <cell r="AT56">
            <v>63</v>
          </cell>
          <cell r="AV56">
            <v>100</v>
          </cell>
        </row>
      </sheetData>
      <sheetData sheetId="3">
        <row r="47">
          <cell r="AS47">
            <v>78</v>
          </cell>
          <cell r="AT47">
            <v>85</v>
          </cell>
          <cell r="AV47">
            <v>170</v>
          </cell>
        </row>
        <row r="51">
          <cell r="AS51">
            <v>41</v>
          </cell>
          <cell r="AT51">
            <v>25</v>
          </cell>
          <cell r="AV51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 capa d'accueil théorique"/>
      <sheetName val="29 capa d'accueil théorique"/>
      <sheetName val="35 capa d'accueil théorique"/>
      <sheetName val="56 capa d'accueil théorique"/>
    </sheetNames>
    <sheetDataSet>
      <sheetData sheetId="0">
        <row r="187">
          <cell r="AW187">
            <v>945</v>
          </cell>
          <cell r="AX187">
            <v>925</v>
          </cell>
          <cell r="AZ187">
            <v>1329</v>
          </cell>
        </row>
        <row r="192">
          <cell r="AW192">
            <v>190</v>
          </cell>
          <cell r="AX192">
            <v>171</v>
          </cell>
          <cell r="AZ192">
            <v>225</v>
          </cell>
        </row>
      </sheetData>
      <sheetData sheetId="1">
        <row r="258">
          <cell r="AW258">
            <v>1652</v>
          </cell>
          <cell r="AX258">
            <v>1732</v>
          </cell>
          <cell r="AZ258">
            <v>2501</v>
          </cell>
        </row>
      </sheetData>
      <sheetData sheetId="2">
        <row r="74">
          <cell r="AW74">
            <v>190</v>
          </cell>
          <cell r="AX74">
            <v>193</v>
          </cell>
          <cell r="AZ74">
            <v>291</v>
          </cell>
        </row>
        <row r="79">
          <cell r="AW79">
            <v>45</v>
          </cell>
          <cell r="AX79">
            <v>37</v>
          </cell>
          <cell r="AZ79">
            <v>50</v>
          </cell>
        </row>
      </sheetData>
      <sheetData sheetId="3">
        <row r="147">
          <cell r="AW147">
            <v>377</v>
          </cell>
          <cell r="AX147">
            <v>419</v>
          </cell>
          <cell r="AZ147">
            <v>827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2 capa d'accueil théorique"/>
      <sheetName val="29 capa d'accueil théorique"/>
      <sheetName val="35 capa d'accueil théorique"/>
      <sheetName val="56 capa d'accueil théorique"/>
    </sheetNames>
    <sheetDataSet>
      <sheetData sheetId="0">
        <row r="195">
          <cell r="BB195">
            <v>1024</v>
          </cell>
          <cell r="BD195">
            <v>1435</v>
          </cell>
        </row>
        <row r="200">
          <cell r="BB200">
            <v>154</v>
          </cell>
          <cell r="BD200">
            <v>210</v>
          </cell>
        </row>
      </sheetData>
      <sheetData sheetId="1">
        <row r="266">
          <cell r="BB266">
            <v>1880</v>
          </cell>
          <cell r="BD266">
            <v>2651</v>
          </cell>
        </row>
      </sheetData>
      <sheetData sheetId="2">
        <row r="74">
          <cell r="BA74">
            <v>199</v>
          </cell>
          <cell r="BB74">
            <v>208</v>
          </cell>
          <cell r="BD74">
            <v>310</v>
          </cell>
        </row>
        <row r="79">
          <cell r="BA79">
            <v>46</v>
          </cell>
          <cell r="BB79">
            <v>53</v>
          </cell>
          <cell r="BD79">
            <v>65</v>
          </cell>
        </row>
      </sheetData>
      <sheetData sheetId="3">
        <row r="147">
          <cell r="BA147">
            <v>395</v>
          </cell>
          <cell r="BB147">
            <v>437</v>
          </cell>
          <cell r="BD147">
            <v>832</v>
          </cell>
        </row>
        <row r="150">
          <cell r="BA15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2 _capa d_accueil théorique_"/>
      <sheetName val="29 _capa d_accueil théorique_"/>
      <sheetName val="35 _capa d_accueil théorique_"/>
      <sheetName val="56 _capa d_accueil théorique_"/>
    </sheetNames>
    <sheetDataSet>
      <sheetData sheetId="0">
        <row r="53">
          <cell r="AW53">
            <v>138</v>
          </cell>
          <cell r="AX53">
            <v>214</v>
          </cell>
          <cell r="AZ53">
            <v>320</v>
          </cell>
        </row>
        <row r="58">
          <cell r="AW58">
            <v>138</v>
          </cell>
          <cell r="AX58">
            <v>98</v>
          </cell>
          <cell r="AZ58">
            <v>140</v>
          </cell>
        </row>
      </sheetData>
      <sheetData sheetId="1">
        <row r="56">
          <cell r="AW56">
            <v>170</v>
          </cell>
          <cell r="AX56">
            <v>196</v>
          </cell>
        </row>
      </sheetData>
      <sheetData sheetId="2">
        <row r="52">
          <cell r="AW52">
            <v>60</v>
          </cell>
          <cell r="AX52">
            <v>77</v>
          </cell>
          <cell r="AZ52">
            <v>145</v>
          </cell>
        </row>
        <row r="56">
          <cell r="AX56">
            <v>68</v>
          </cell>
          <cell r="AZ56">
            <v>100</v>
          </cell>
        </row>
      </sheetData>
      <sheetData sheetId="3">
        <row r="47">
          <cell r="AW47">
            <v>83</v>
          </cell>
          <cell r="AX47">
            <v>101</v>
          </cell>
          <cell r="AZ47">
            <v>170</v>
          </cell>
        </row>
        <row r="51">
          <cell r="AW51">
            <v>35</v>
          </cell>
          <cell r="AX51">
            <v>27</v>
          </cell>
          <cell r="AZ51">
            <v>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2 capa d'accueil théorique"/>
      <sheetName val="29 capa d'accueil théorique"/>
      <sheetName val="35 capa d'accueil théorique"/>
      <sheetName val="56 capa d'accueil théorique"/>
    </sheetNames>
    <sheetDataSet>
      <sheetData sheetId="0">
        <row r="195">
          <cell r="BE195">
            <v>860</v>
          </cell>
        </row>
        <row r="200">
          <cell r="BE200">
            <v>203</v>
          </cell>
        </row>
      </sheetData>
      <sheetData sheetId="2">
        <row r="73">
          <cell r="BE73">
            <v>177</v>
          </cell>
        </row>
        <row r="78">
          <cell r="BE78">
            <v>46</v>
          </cell>
        </row>
      </sheetData>
      <sheetData sheetId="3">
        <row r="156">
          <cell r="BE156">
            <v>397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2 _capa d_accueil théorique_"/>
      <sheetName val="29 _capa d_accueil théorique_"/>
      <sheetName val="35 _capa d_accueil théorique_"/>
      <sheetName val="56 _capa d_accueil théorique_"/>
    </sheetNames>
    <sheetDataSet>
      <sheetData sheetId="0">
        <row r="53">
          <cell r="BA53">
            <v>198</v>
          </cell>
        </row>
        <row r="58">
          <cell r="BA58">
            <v>122</v>
          </cell>
        </row>
      </sheetData>
      <sheetData sheetId="1">
        <row r="56">
          <cell r="AZ56">
            <v>465</v>
          </cell>
          <cell r="BA56">
            <v>190</v>
          </cell>
        </row>
      </sheetData>
      <sheetData sheetId="2">
        <row r="52">
          <cell r="BA52">
            <v>70</v>
          </cell>
        </row>
        <row r="79">
          <cell r="BA79">
            <v>80</v>
          </cell>
        </row>
      </sheetData>
      <sheetData sheetId="3">
        <row r="47">
          <cell r="BA47">
            <v>80</v>
          </cell>
        </row>
        <row r="51">
          <cell r="BA51">
            <v>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2 capa d'accueil théorique"/>
      <sheetName val="29 capa d'accueil théorique"/>
      <sheetName val="35 capa d'accueil théorique"/>
      <sheetName val="56 capa d'accueil théorique"/>
    </sheetNames>
    <sheetDataSet>
      <sheetData sheetId="0">
        <row r="195">
          <cell r="BF195">
            <v>957</v>
          </cell>
          <cell r="BH195">
            <v>1374</v>
          </cell>
          <cell r="BI195">
            <v>888</v>
          </cell>
          <cell r="BJ195">
            <v>991</v>
          </cell>
          <cell r="BL195">
            <v>1361</v>
          </cell>
          <cell r="BM195">
            <v>863</v>
          </cell>
        </row>
        <row r="200">
          <cell r="BF200">
            <v>232</v>
          </cell>
          <cell r="BH200">
            <v>270</v>
          </cell>
          <cell r="BI200">
            <v>200</v>
          </cell>
          <cell r="BJ200">
            <v>212</v>
          </cell>
          <cell r="BL200">
            <v>245</v>
          </cell>
          <cell r="BM200">
            <v>223</v>
          </cell>
        </row>
      </sheetData>
      <sheetData sheetId="1">
        <row r="294">
          <cell r="BF294">
            <v>1853</v>
          </cell>
          <cell r="BH294">
            <v>2693</v>
          </cell>
          <cell r="BI294">
            <v>1693</v>
          </cell>
          <cell r="BJ294">
            <v>1811</v>
          </cell>
          <cell r="BL294">
            <v>2498</v>
          </cell>
          <cell r="BM294">
            <v>1707</v>
          </cell>
        </row>
      </sheetData>
      <sheetData sheetId="2">
        <row r="73">
          <cell r="BF73">
            <v>192</v>
          </cell>
          <cell r="BH73">
            <v>295</v>
          </cell>
          <cell r="BI73">
            <v>152</v>
          </cell>
          <cell r="BJ73">
            <v>150</v>
          </cell>
          <cell r="BL73">
            <v>165</v>
          </cell>
          <cell r="BM73">
            <v>130</v>
          </cell>
        </row>
        <row r="78">
          <cell r="BF78">
            <v>33</v>
          </cell>
          <cell r="BH78">
            <v>55</v>
          </cell>
          <cell r="BI78">
            <v>24</v>
          </cell>
          <cell r="BJ78">
            <v>25</v>
          </cell>
          <cell r="BL78">
            <v>35</v>
          </cell>
          <cell r="BM78">
            <v>28</v>
          </cell>
        </row>
      </sheetData>
      <sheetData sheetId="3">
        <row r="157">
          <cell r="BJ157">
            <v>442</v>
          </cell>
          <cell r="BL157">
            <v>681</v>
          </cell>
          <cell r="BM157">
            <v>390</v>
          </cell>
        </row>
        <row r="190">
          <cell r="BF190">
            <v>487</v>
          </cell>
          <cell r="BH190">
            <v>941</v>
          </cell>
          <cell r="BI190">
            <v>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2"/>
  <sheetViews>
    <sheetView tabSelected="1" view="pageBreakPreview" zoomScaleSheetLayoutView="100" workbookViewId="0" topLeftCell="A3">
      <selection activeCell="BX33" sqref="BX33"/>
    </sheetView>
  </sheetViews>
  <sheetFormatPr defaultColWidth="6.140625" defaultRowHeight="12" customHeight="1"/>
  <cols>
    <col min="1" max="1" width="11.140625" style="1" customWidth="1"/>
    <col min="2" max="2" width="4.421875" style="1" hidden="1" customWidth="1"/>
    <col min="3" max="3" width="4.28125" style="1" hidden="1" customWidth="1"/>
    <col min="4" max="4" width="6.8515625" style="1" hidden="1" customWidth="1"/>
    <col min="5" max="5" width="4.28125" style="1" hidden="1" customWidth="1"/>
    <col min="6" max="6" width="6.8515625" style="1" hidden="1" customWidth="1"/>
    <col min="7" max="7" width="1.28515625" style="1" hidden="1" customWidth="1"/>
    <col min="8" max="8" width="6.8515625" style="1" hidden="1" customWidth="1"/>
    <col min="9" max="9" width="5.28125" style="1" hidden="1" customWidth="1"/>
    <col min="10" max="10" width="4.28125" style="1" hidden="1" customWidth="1"/>
    <col min="11" max="11" width="6.8515625" style="1" hidden="1" customWidth="1"/>
    <col min="12" max="12" width="4.421875" style="1" hidden="1" customWidth="1"/>
    <col min="13" max="15" width="4.7109375" style="1" hidden="1" customWidth="1"/>
    <col min="16" max="16" width="4.00390625" style="1" hidden="1" customWidth="1"/>
    <col min="17" max="17" width="4.28125" style="1" hidden="1" customWidth="1"/>
    <col min="18" max="18" width="6.00390625" style="1" hidden="1" customWidth="1"/>
    <col min="19" max="19" width="3.8515625" style="1" hidden="1" customWidth="1"/>
    <col min="20" max="20" width="4.28125" style="1" hidden="1" customWidth="1"/>
    <col min="21" max="21" width="5.421875" style="1" hidden="1" customWidth="1"/>
    <col min="22" max="22" width="3.8515625" style="1" hidden="1" customWidth="1"/>
    <col min="23" max="24" width="4.421875" style="1" hidden="1" customWidth="1"/>
    <col min="25" max="25" width="5.421875" style="1" hidden="1" customWidth="1"/>
    <col min="26" max="26" width="4.28125" style="1" hidden="1" customWidth="1"/>
    <col min="27" max="27" width="4.7109375" style="1" hidden="1" customWidth="1"/>
    <col min="28" max="28" width="4.421875" style="1" hidden="1" customWidth="1"/>
    <col min="29" max="29" width="5.421875" style="1" hidden="1" customWidth="1"/>
    <col min="30" max="30" width="5.28125" style="1" hidden="1" customWidth="1"/>
    <col min="31" max="31" width="4.7109375" style="1" hidden="1" customWidth="1"/>
    <col min="32" max="32" width="4.421875" style="1" hidden="1" customWidth="1"/>
    <col min="33" max="33" width="5.421875" style="1" hidden="1" customWidth="1"/>
    <col min="34" max="34" width="5.28125" style="1" hidden="1" customWidth="1"/>
    <col min="35" max="35" width="5.140625" style="1" hidden="1" customWidth="1"/>
    <col min="36" max="36" width="4.8515625" style="1" hidden="1" customWidth="1"/>
    <col min="37" max="37" width="5.421875" style="1" customWidth="1"/>
    <col min="38" max="38" width="4.28125" style="1" hidden="1" customWidth="1"/>
    <col min="39" max="40" width="5.140625" style="1" hidden="1" customWidth="1"/>
    <col min="41" max="41" width="5.421875" style="1" customWidth="1"/>
    <col min="42" max="42" width="4.421875" style="1" hidden="1" customWidth="1"/>
    <col min="43" max="44" width="5.140625" style="1" hidden="1" customWidth="1"/>
    <col min="45" max="45" width="4.8515625" style="1" customWidth="1"/>
    <col min="46" max="46" width="4.421875" style="1" hidden="1" customWidth="1"/>
    <col min="47" max="47" width="0.2890625" style="1" hidden="1" customWidth="1"/>
    <col min="48" max="48" width="0.13671875" style="1" hidden="1" customWidth="1"/>
    <col min="49" max="49" width="5.140625" style="1" bestFit="1" customWidth="1"/>
    <col min="50" max="50" width="4.28125" style="1" hidden="1" customWidth="1"/>
    <col min="51" max="52" width="5.140625" style="1" hidden="1" customWidth="1"/>
    <col min="53" max="53" width="5.140625" style="1" bestFit="1" customWidth="1"/>
    <col min="54" max="54" width="5.28125" style="1" hidden="1" customWidth="1"/>
    <col min="55" max="55" width="5.140625" style="1" customWidth="1"/>
    <col min="56" max="56" width="5.140625" style="1" hidden="1" customWidth="1"/>
    <col min="57" max="57" width="4.8515625" style="1" bestFit="1" customWidth="1"/>
    <col min="58" max="58" width="5.28125" style="1" customWidth="1"/>
    <col min="59" max="59" width="5.140625" style="1" customWidth="1"/>
    <col min="60" max="62" width="5.140625" style="1" hidden="1" customWidth="1"/>
    <col min="63" max="63" width="4.8515625" style="1" bestFit="1" customWidth="1"/>
    <col min="64" max="64" width="5.28125" style="1" customWidth="1"/>
    <col min="65" max="65" width="5.140625" style="1" customWidth="1"/>
    <col min="66" max="66" width="5.28125" style="1" hidden="1" customWidth="1"/>
    <col min="67" max="67" width="5.140625" style="1" bestFit="1" customWidth="1"/>
    <col min="68" max="68" width="5.28125" style="1" customWidth="1"/>
    <col min="69" max="69" width="5.140625" style="1" customWidth="1"/>
    <col min="70" max="70" width="0.13671875" style="1" customWidth="1"/>
    <col min="71" max="71" width="5.140625" style="1" bestFit="1" customWidth="1"/>
    <col min="72" max="72" width="5.28125" style="1" customWidth="1"/>
    <col min="73" max="73" width="6.28125" style="1" customWidth="1"/>
    <col min="74" max="74" width="5.00390625" style="1" customWidth="1"/>
    <col min="75" max="75" width="6.140625" style="1" customWidth="1"/>
    <col min="76" max="76" width="5.140625" style="1" customWidth="1"/>
    <col min="77" max="77" width="5.00390625" style="1" customWidth="1"/>
    <col min="78" max="78" width="6.140625" style="1" customWidth="1"/>
    <col min="79" max="79" width="7.7109375" style="1" customWidth="1"/>
    <col min="80" max="80" width="5.00390625" style="1" customWidth="1"/>
    <col min="81" max="16384" width="6.140625" style="1" customWidth="1"/>
  </cols>
  <sheetData>
    <row r="1" spans="6:73" ht="19.5" customHeight="1" thickBot="1">
      <c r="F1" s="319" t="s">
        <v>70</v>
      </c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20"/>
    </row>
    <row r="2" spans="1:81" s="53" customFormat="1" ht="51" customHeight="1" thickBot="1">
      <c r="A2" s="183"/>
      <c r="B2" s="313" t="s">
        <v>0</v>
      </c>
      <c r="C2" s="314"/>
      <c r="D2" s="315"/>
      <c r="E2" s="313" t="s">
        <v>17</v>
      </c>
      <c r="F2" s="315"/>
      <c r="G2" s="313" t="s">
        <v>18</v>
      </c>
      <c r="H2" s="315"/>
      <c r="I2" s="129"/>
      <c r="J2" s="313" t="s">
        <v>47</v>
      </c>
      <c r="K2" s="314"/>
      <c r="L2" s="315"/>
      <c r="M2" s="104"/>
      <c r="N2" s="313" t="s">
        <v>19</v>
      </c>
      <c r="O2" s="314"/>
      <c r="P2" s="315"/>
      <c r="Q2" s="313" t="s">
        <v>48</v>
      </c>
      <c r="R2" s="314"/>
      <c r="S2" s="315"/>
      <c r="T2" s="313" t="s">
        <v>49</v>
      </c>
      <c r="U2" s="314"/>
      <c r="V2" s="315"/>
      <c r="W2" s="313" t="s">
        <v>50</v>
      </c>
      <c r="X2" s="314"/>
      <c r="Y2" s="314"/>
      <c r="Z2" s="315"/>
      <c r="AA2" s="313" t="s">
        <v>52</v>
      </c>
      <c r="AB2" s="314"/>
      <c r="AC2" s="314"/>
      <c r="AD2" s="314"/>
      <c r="AE2" s="316" t="s">
        <v>53</v>
      </c>
      <c r="AF2" s="317"/>
      <c r="AG2" s="317"/>
      <c r="AH2" s="318"/>
      <c r="AI2" s="157" t="s">
        <v>62</v>
      </c>
      <c r="AJ2" s="157"/>
      <c r="AK2" s="157" t="s">
        <v>62</v>
      </c>
      <c r="AL2" s="157" t="s">
        <v>77</v>
      </c>
      <c r="AM2" s="157" t="s">
        <v>78</v>
      </c>
      <c r="AN2" s="157" t="s">
        <v>79</v>
      </c>
      <c r="AO2" s="157" t="s">
        <v>63</v>
      </c>
      <c r="AP2" s="157"/>
      <c r="AQ2" s="157" t="s">
        <v>64</v>
      </c>
      <c r="AR2" s="157"/>
      <c r="AS2" s="157" t="s">
        <v>64</v>
      </c>
      <c r="AT2" s="157"/>
      <c r="AU2" s="157" t="s">
        <v>73</v>
      </c>
      <c r="AV2" s="157"/>
      <c r="AW2" s="157" t="s">
        <v>73</v>
      </c>
      <c r="AX2" s="157"/>
      <c r="AY2" s="316" t="s">
        <v>75</v>
      </c>
      <c r="AZ2" s="317"/>
      <c r="BA2" s="317"/>
      <c r="BB2" s="318"/>
      <c r="BC2" s="313" t="s">
        <v>51</v>
      </c>
      <c r="BD2" s="314"/>
      <c r="BE2" s="314"/>
      <c r="BF2" s="315"/>
      <c r="BG2" s="313" t="s">
        <v>56</v>
      </c>
      <c r="BH2" s="314"/>
      <c r="BI2" s="314"/>
      <c r="BJ2" s="314"/>
      <c r="BK2" s="314"/>
      <c r="BL2" s="315"/>
      <c r="BM2" s="313" t="s">
        <v>59</v>
      </c>
      <c r="BN2" s="314"/>
      <c r="BO2" s="314"/>
      <c r="BP2" s="315"/>
      <c r="BQ2" s="313" t="s">
        <v>65</v>
      </c>
      <c r="BR2" s="314"/>
      <c r="BS2" s="314"/>
      <c r="BT2" s="315"/>
      <c r="BU2" s="313" t="s">
        <v>69</v>
      </c>
      <c r="BV2" s="314"/>
      <c r="BW2" s="315"/>
      <c r="BX2" s="313" t="s">
        <v>71</v>
      </c>
      <c r="BY2" s="314"/>
      <c r="BZ2" s="315"/>
      <c r="CA2" s="313" t="s">
        <v>76</v>
      </c>
      <c r="CB2" s="314"/>
      <c r="CC2" s="315"/>
    </row>
    <row r="3" spans="1:81" s="2" customFormat="1" ht="66.75" customHeight="1" thickBot="1">
      <c r="A3" s="3" t="s">
        <v>1</v>
      </c>
      <c r="B3" s="13" t="s">
        <v>2</v>
      </c>
      <c r="C3" s="14" t="s">
        <v>3</v>
      </c>
      <c r="D3" s="15" t="s">
        <v>4</v>
      </c>
      <c r="E3" s="13" t="s">
        <v>2</v>
      </c>
      <c r="F3" s="15" t="s">
        <v>4</v>
      </c>
      <c r="G3" s="13" t="s">
        <v>2</v>
      </c>
      <c r="H3" s="15" t="s">
        <v>4</v>
      </c>
      <c r="I3" s="35" t="s">
        <v>5</v>
      </c>
      <c r="J3" s="13" t="s">
        <v>2</v>
      </c>
      <c r="K3" s="15" t="s">
        <v>6</v>
      </c>
      <c r="L3" s="45" t="s">
        <v>32</v>
      </c>
      <c r="M3" s="135" t="s">
        <v>5</v>
      </c>
      <c r="N3" s="13" t="s">
        <v>2</v>
      </c>
      <c r="O3" s="14" t="s">
        <v>6</v>
      </c>
      <c r="P3" s="36" t="s">
        <v>33</v>
      </c>
      <c r="Q3" s="54" t="s">
        <v>2</v>
      </c>
      <c r="R3" s="14" t="s">
        <v>6</v>
      </c>
      <c r="S3" s="36" t="s">
        <v>34</v>
      </c>
      <c r="T3" s="35" t="s">
        <v>2</v>
      </c>
      <c r="U3" s="13" t="s">
        <v>6</v>
      </c>
      <c r="V3" s="45" t="s">
        <v>35</v>
      </c>
      <c r="W3" s="13" t="s">
        <v>2</v>
      </c>
      <c r="X3" s="135" t="s">
        <v>26</v>
      </c>
      <c r="Y3" s="13" t="s">
        <v>6</v>
      </c>
      <c r="Z3" s="45" t="s">
        <v>36</v>
      </c>
      <c r="AA3" s="13" t="s">
        <v>2</v>
      </c>
      <c r="AB3" s="135" t="s">
        <v>26</v>
      </c>
      <c r="AC3" s="13" t="s">
        <v>6</v>
      </c>
      <c r="AD3" s="67" t="s">
        <v>37</v>
      </c>
      <c r="AE3" s="13" t="s">
        <v>2</v>
      </c>
      <c r="AF3" s="135" t="s">
        <v>26</v>
      </c>
      <c r="AG3" s="157" t="s">
        <v>6</v>
      </c>
      <c r="AH3" s="45" t="s">
        <v>38</v>
      </c>
      <c r="AI3" s="13" t="s">
        <v>2</v>
      </c>
      <c r="AJ3" s="135" t="s">
        <v>26</v>
      </c>
      <c r="AK3" s="13" t="s">
        <v>6</v>
      </c>
      <c r="AL3" s="45" t="s">
        <v>39</v>
      </c>
      <c r="AM3" s="13" t="s">
        <v>2</v>
      </c>
      <c r="AN3" s="135" t="s">
        <v>26</v>
      </c>
      <c r="AO3" s="157" t="s">
        <v>6</v>
      </c>
      <c r="AP3" s="45" t="s">
        <v>40</v>
      </c>
      <c r="AQ3" s="13" t="s">
        <v>2</v>
      </c>
      <c r="AR3" s="54" t="s">
        <v>26</v>
      </c>
      <c r="AS3" s="15" t="s">
        <v>6</v>
      </c>
      <c r="AT3" s="45" t="s">
        <v>41</v>
      </c>
      <c r="AU3" s="13" t="s">
        <v>2</v>
      </c>
      <c r="AV3" s="54" t="s">
        <v>26</v>
      </c>
      <c r="AW3" s="14" t="s">
        <v>6</v>
      </c>
      <c r="AX3" s="45" t="s">
        <v>42</v>
      </c>
      <c r="AY3" s="13" t="s">
        <v>2</v>
      </c>
      <c r="AZ3" s="135" t="s">
        <v>26</v>
      </c>
      <c r="BA3" s="13" t="s">
        <v>6</v>
      </c>
      <c r="BB3" s="45" t="s">
        <v>45</v>
      </c>
      <c r="BC3" s="13" t="s">
        <v>2</v>
      </c>
      <c r="BD3" s="54" t="s">
        <v>26</v>
      </c>
      <c r="BE3" s="14" t="s">
        <v>6</v>
      </c>
      <c r="BF3" s="45" t="s">
        <v>55</v>
      </c>
      <c r="BG3" s="13" t="s">
        <v>2</v>
      </c>
      <c r="BH3" s="54" t="s">
        <v>26</v>
      </c>
      <c r="BI3" s="228" t="s">
        <v>68</v>
      </c>
      <c r="BJ3" s="228" t="s">
        <v>67</v>
      </c>
      <c r="BK3" s="14" t="s">
        <v>6</v>
      </c>
      <c r="BL3" s="45" t="s">
        <v>57</v>
      </c>
      <c r="BM3" s="13" t="s">
        <v>2</v>
      </c>
      <c r="BN3" s="54" t="s">
        <v>26</v>
      </c>
      <c r="BO3" s="14" t="s">
        <v>6</v>
      </c>
      <c r="BP3" s="45" t="s">
        <v>60</v>
      </c>
      <c r="BQ3" s="13" t="s">
        <v>2</v>
      </c>
      <c r="BR3" s="54" t="s">
        <v>26</v>
      </c>
      <c r="BS3" s="14" t="s">
        <v>6</v>
      </c>
      <c r="BT3" s="45" t="s">
        <v>66</v>
      </c>
      <c r="BU3" s="35" t="s">
        <v>2</v>
      </c>
      <c r="BV3" s="246" t="s">
        <v>6</v>
      </c>
      <c r="BW3" s="243" t="s">
        <v>72</v>
      </c>
      <c r="BX3" s="13" t="s">
        <v>2</v>
      </c>
      <c r="BY3" s="273" t="s">
        <v>6</v>
      </c>
      <c r="BZ3" s="243" t="s">
        <v>74</v>
      </c>
      <c r="CA3" s="13" t="s">
        <v>2</v>
      </c>
      <c r="CB3" s="273" t="s">
        <v>6</v>
      </c>
      <c r="CC3" s="243" t="s">
        <v>74</v>
      </c>
    </row>
    <row r="4" spans="1:81" s="63" customFormat="1" ht="13.5" customHeight="1">
      <c r="A4" s="130" t="s">
        <v>7</v>
      </c>
      <c r="B4" s="73"/>
      <c r="C4" s="73"/>
      <c r="D4" s="73"/>
      <c r="E4" s="73"/>
      <c r="F4" s="73"/>
      <c r="G4" s="73"/>
      <c r="H4" s="73"/>
      <c r="I4" s="73"/>
      <c r="J4" s="130"/>
      <c r="K4" s="73"/>
      <c r="L4" s="62"/>
      <c r="M4" s="73"/>
      <c r="N4" s="130"/>
      <c r="O4" s="73"/>
      <c r="P4" s="62"/>
      <c r="Q4" s="73"/>
      <c r="R4" s="73"/>
      <c r="S4" s="73"/>
      <c r="T4" s="73"/>
      <c r="U4" s="148"/>
      <c r="V4" s="73"/>
      <c r="W4" s="73"/>
      <c r="X4" s="73"/>
      <c r="Y4" s="148"/>
      <c r="Z4" s="73"/>
      <c r="AA4" s="73"/>
      <c r="AB4" s="73"/>
      <c r="AC4" s="148" t="s">
        <v>28</v>
      </c>
      <c r="AD4" s="73"/>
      <c r="AE4" s="73"/>
      <c r="AF4" s="73"/>
      <c r="AG4" s="185" t="s">
        <v>28</v>
      </c>
      <c r="AH4" s="73"/>
      <c r="AI4" s="73"/>
      <c r="AJ4" s="73"/>
      <c r="AK4" s="51" t="s">
        <v>28</v>
      </c>
      <c r="AL4" s="73"/>
      <c r="AM4" s="73"/>
      <c r="AN4" s="73"/>
      <c r="AO4" s="185" t="s">
        <v>28</v>
      </c>
      <c r="AP4" s="62"/>
      <c r="AQ4" s="73"/>
      <c r="AR4" s="73"/>
      <c r="AS4" s="209" t="s">
        <v>28</v>
      </c>
      <c r="AT4" s="62"/>
      <c r="AU4" s="73"/>
      <c r="AV4" s="73"/>
      <c r="AW4" s="51" t="s">
        <v>28</v>
      </c>
      <c r="AX4" s="62"/>
      <c r="AY4" s="73"/>
      <c r="AZ4" s="73"/>
      <c r="BA4" s="148" t="s">
        <v>28</v>
      </c>
      <c r="BB4" s="62"/>
      <c r="BC4" s="148"/>
      <c r="BD4" s="73"/>
      <c r="BE4" s="51" t="s">
        <v>28</v>
      </c>
      <c r="BF4" s="62"/>
      <c r="BG4" s="73"/>
      <c r="BH4" s="73"/>
      <c r="BI4" s="73"/>
      <c r="BJ4" s="73"/>
      <c r="BK4" s="51" t="s">
        <v>28</v>
      </c>
      <c r="BL4" s="62"/>
      <c r="BM4" s="73"/>
      <c r="BN4" s="73"/>
      <c r="BO4" s="51" t="s">
        <v>28</v>
      </c>
      <c r="BP4" s="62"/>
      <c r="BQ4" s="73"/>
      <c r="BR4" s="73"/>
      <c r="BS4" s="51" t="s">
        <v>28</v>
      </c>
      <c r="BT4" s="62"/>
      <c r="BU4" s="130"/>
      <c r="BV4" s="247" t="s">
        <v>28</v>
      </c>
      <c r="BW4" s="237"/>
      <c r="BX4" s="281"/>
      <c r="BY4" s="274" t="s">
        <v>28</v>
      </c>
      <c r="BZ4" s="237"/>
      <c r="CA4" s="281"/>
      <c r="CB4" s="274" t="s">
        <v>28</v>
      </c>
      <c r="CC4" s="237"/>
    </row>
    <row r="5" spans="1:81" s="5" customFormat="1" ht="13.5" customHeight="1">
      <c r="A5" s="6" t="s">
        <v>8</v>
      </c>
      <c r="B5" s="16">
        <v>955</v>
      </c>
      <c r="C5" s="17">
        <v>896</v>
      </c>
      <c r="D5" s="18">
        <v>899</v>
      </c>
      <c r="E5" s="16">
        <v>961</v>
      </c>
      <c r="F5" s="18">
        <v>953</v>
      </c>
      <c r="G5" s="16">
        <v>1108</v>
      </c>
      <c r="H5" s="18">
        <v>869</v>
      </c>
      <c r="I5" s="31">
        <v>1038</v>
      </c>
      <c r="J5" s="16">
        <v>924</v>
      </c>
      <c r="K5" s="18">
        <v>845</v>
      </c>
      <c r="L5" s="44">
        <v>-24</v>
      </c>
      <c r="M5" s="12">
        <v>902</v>
      </c>
      <c r="N5" s="16">
        <v>893</v>
      </c>
      <c r="O5" s="17">
        <v>821</v>
      </c>
      <c r="P5" s="18">
        <v>-24</v>
      </c>
      <c r="Q5" s="56">
        <v>824</v>
      </c>
      <c r="R5" s="17">
        <v>868</v>
      </c>
      <c r="S5" s="18">
        <v>47</v>
      </c>
      <c r="T5" s="153">
        <v>975</v>
      </c>
      <c r="U5" s="16">
        <v>839</v>
      </c>
      <c r="V5" s="44">
        <v>-29</v>
      </c>
      <c r="W5" s="42">
        <v>833</v>
      </c>
      <c r="X5" s="85">
        <v>1320</v>
      </c>
      <c r="Y5" s="16">
        <v>711</v>
      </c>
      <c r="Z5" s="44">
        <v>-128</v>
      </c>
      <c r="AA5" s="42">
        <v>753</v>
      </c>
      <c r="AB5" s="101">
        <v>1299</v>
      </c>
      <c r="AC5" s="79">
        <v>751</v>
      </c>
      <c r="AD5" s="91">
        <v>40</v>
      </c>
      <c r="AE5" s="79">
        <v>762</v>
      </c>
      <c r="AF5" s="146">
        <v>1271</v>
      </c>
      <c r="AG5" s="186">
        <v>770</v>
      </c>
      <c r="AH5" s="92">
        <v>19</v>
      </c>
      <c r="AI5" s="79">
        <v>946</v>
      </c>
      <c r="AJ5" s="84">
        <v>1392</v>
      </c>
      <c r="AK5" s="78">
        <v>892</v>
      </c>
      <c r="AL5" s="92">
        <v>122</v>
      </c>
      <c r="AM5" s="78">
        <f>'[1]22 capa d''accueil théorique'!$AP$187</f>
        <v>924</v>
      </c>
      <c r="AN5" s="101">
        <f>'[1]22 capa d''accueil théorique'!$AR$187</f>
        <v>1403</v>
      </c>
      <c r="AO5" s="186">
        <f>'[1]22 capa d''accueil théorique'!$AS$187</f>
        <v>874</v>
      </c>
      <c r="AP5" s="92">
        <f>AO5-AK5</f>
        <v>-18</v>
      </c>
      <c r="AQ5" s="78">
        <f>'[1]22 capa d''accueil théorique'!$AT$187</f>
        <v>954</v>
      </c>
      <c r="AR5" s="78">
        <f>'[1]22 capa d''accueil théorique'!$AV$187</f>
        <v>1405</v>
      </c>
      <c r="AS5" s="210">
        <f>'[4]22 capa d''accueil théorique'!$AW$187</f>
        <v>945</v>
      </c>
      <c r="AT5" s="92">
        <f>+AS5-AO5</f>
        <v>71</v>
      </c>
      <c r="AU5" s="78">
        <f>'[4]22 capa d''accueil théorique'!$AX$187</f>
        <v>925</v>
      </c>
      <c r="AV5" s="78">
        <f>'[4]22 capa d''accueil théorique'!$AZ$187</f>
        <v>1329</v>
      </c>
      <c r="AW5" s="217">
        <v>951</v>
      </c>
      <c r="AX5" s="92">
        <f>+AW5-AS5</f>
        <v>6</v>
      </c>
      <c r="AY5" s="78">
        <f>'[5]22 capa d''accueil théorique'!$BB$195</f>
        <v>1024</v>
      </c>
      <c r="AZ5" s="78">
        <f>'[5]22 capa d''accueil théorique'!$BD$195</f>
        <v>1435</v>
      </c>
      <c r="BA5" s="78">
        <f>'[7]22 capa d''accueil théorique'!$BE$195</f>
        <v>860</v>
      </c>
      <c r="BB5" s="92">
        <f>BA5-AW5</f>
        <v>-91</v>
      </c>
      <c r="BC5" s="79">
        <f>'[9]22 capa d''accueil théorique'!$BF$195</f>
        <v>957</v>
      </c>
      <c r="BD5" s="78">
        <f>'[9]22 capa d''accueil théorique'!$BH$195</f>
        <v>1374</v>
      </c>
      <c r="BE5" s="78">
        <f>'[9]22 capa d''accueil théorique'!$BI$195</f>
        <v>888</v>
      </c>
      <c r="BF5" s="92">
        <f>BE5-BA5</f>
        <v>28</v>
      </c>
      <c r="BG5" s="78">
        <f>'[9]22 capa d''accueil théorique'!$BJ$195</f>
        <v>991</v>
      </c>
      <c r="BH5" s="78">
        <f>'[9]22 capa d''accueil théorique'!$BL$195</f>
        <v>1361</v>
      </c>
      <c r="BI5" s="222">
        <f>BJ5-BH5</f>
        <v>1219</v>
      </c>
      <c r="BJ5" s="222">
        <v>2580</v>
      </c>
      <c r="BK5" s="78">
        <f>'[9]22 capa d''accueil théorique'!$BM$195</f>
        <v>863</v>
      </c>
      <c r="BL5" s="92">
        <f>BK5-BE5</f>
        <v>-25</v>
      </c>
      <c r="BM5" s="78">
        <f>'[11]22 capa d''accueil théorique'!$BN$195</f>
        <v>980</v>
      </c>
      <c r="BN5" s="78">
        <v>2550</v>
      </c>
      <c r="BO5" s="78">
        <f>'[11]22 capa d''accueil théorique'!$BR$195</f>
        <v>844</v>
      </c>
      <c r="BP5" s="92">
        <f>BO5-BK5</f>
        <v>-19</v>
      </c>
      <c r="BQ5" s="78">
        <v>995</v>
      </c>
      <c r="BR5" s="78">
        <f>'[13]22 capa d''accueil théorique'!$CB$205</f>
        <v>1860</v>
      </c>
      <c r="BS5" s="78">
        <f>'[13]22 capa d''accueil théorique'!$BX$205</f>
        <v>772</v>
      </c>
      <c r="BT5" s="92">
        <f>BS5-BO5</f>
        <v>-72</v>
      </c>
      <c r="BU5" s="99">
        <f>'[13]22 capa d''accueil théorique'!$BY$206</f>
        <v>836</v>
      </c>
      <c r="BV5" s="248">
        <f>'[13]22 capa d''accueil théorique'!$CC$205</f>
        <v>755</v>
      </c>
      <c r="BW5" s="238">
        <f>BV5-BS5</f>
        <v>-17</v>
      </c>
      <c r="BX5" s="282">
        <f>'[17]22 capa d''accueil théorique'!$CF$208</f>
        <v>851</v>
      </c>
      <c r="BY5" s="275">
        <f>+'[17]22 capa d''accueil théorique'!$CJ$208</f>
        <v>799</v>
      </c>
      <c r="BZ5" s="238">
        <f>BY5-BV5</f>
        <v>44</v>
      </c>
      <c r="CA5" s="282">
        <f>'[17]22 capa d''accueil théorique'!$CF$208</f>
        <v>851</v>
      </c>
      <c r="CB5" s="275">
        <f>+'[17]22 capa d''accueil théorique'!$CJ$208</f>
        <v>799</v>
      </c>
      <c r="CC5" s="238">
        <f>CB5-BY5</f>
        <v>0</v>
      </c>
    </row>
    <row r="6" spans="1:81" s="5" customFormat="1" ht="13.5" customHeight="1">
      <c r="A6" s="6" t="s">
        <v>9</v>
      </c>
      <c r="B6" s="16">
        <v>1851</v>
      </c>
      <c r="C6" s="17">
        <v>1648</v>
      </c>
      <c r="D6" s="18">
        <v>1607</v>
      </c>
      <c r="E6" s="16">
        <v>1890</v>
      </c>
      <c r="F6" s="18">
        <v>1800</v>
      </c>
      <c r="G6" s="16">
        <v>2007</v>
      </c>
      <c r="H6" s="18">
        <v>1902</v>
      </c>
      <c r="I6" s="31">
        <v>2162</v>
      </c>
      <c r="J6" s="16">
        <v>2015</v>
      </c>
      <c r="K6" s="18">
        <v>1689</v>
      </c>
      <c r="L6" s="44">
        <v>-213</v>
      </c>
      <c r="M6" s="12">
        <v>1695</v>
      </c>
      <c r="N6" s="16">
        <v>1672</v>
      </c>
      <c r="O6" s="17">
        <v>1577</v>
      </c>
      <c r="P6" s="18">
        <v>-112</v>
      </c>
      <c r="Q6" s="56">
        <v>1695</v>
      </c>
      <c r="R6" s="17">
        <v>1627</v>
      </c>
      <c r="S6" s="18">
        <v>50</v>
      </c>
      <c r="T6" s="153">
        <v>1814</v>
      </c>
      <c r="U6" s="16">
        <v>1599</v>
      </c>
      <c r="V6" s="44">
        <v>-28</v>
      </c>
      <c r="W6" s="42">
        <v>1619</v>
      </c>
      <c r="X6" s="85">
        <v>2675</v>
      </c>
      <c r="Y6" s="16">
        <v>1502</v>
      </c>
      <c r="Z6" s="44">
        <v>-97</v>
      </c>
      <c r="AA6" s="42">
        <v>1578</v>
      </c>
      <c r="AB6" s="144">
        <v>2470</v>
      </c>
      <c r="AC6" s="81">
        <v>1599</v>
      </c>
      <c r="AD6" s="12">
        <v>97</v>
      </c>
      <c r="AE6" s="79">
        <v>1710</v>
      </c>
      <c r="AF6" s="146">
        <v>2521</v>
      </c>
      <c r="AG6" s="186">
        <v>1626</v>
      </c>
      <c r="AH6" s="92">
        <v>27</v>
      </c>
      <c r="AI6" s="79">
        <v>1741</v>
      </c>
      <c r="AJ6" s="84">
        <v>2549</v>
      </c>
      <c r="AK6" s="78">
        <v>1637</v>
      </c>
      <c r="AL6" s="92">
        <v>11</v>
      </c>
      <c r="AM6" s="78">
        <f>'[1]29 capa d''accueil théorique'!$AP$258</f>
        <v>1734</v>
      </c>
      <c r="AN6" s="101">
        <f>'[1]29 capa d''accueil théorique'!$AR$258</f>
        <v>2543</v>
      </c>
      <c r="AO6" s="186">
        <f>'[1]29 capa d''accueil théorique'!$AS$258</f>
        <v>1623</v>
      </c>
      <c r="AP6" s="92">
        <f aca="true" t="shared" si="0" ref="AP6:AP16">AO6-AK6</f>
        <v>-14</v>
      </c>
      <c r="AQ6" s="78">
        <f>'[1]29 capa d''accueil théorique'!$AT$258</f>
        <v>1698</v>
      </c>
      <c r="AR6" s="78">
        <f>'[1]29 capa d''accueil théorique'!$AV$258</f>
        <v>2414</v>
      </c>
      <c r="AS6" s="210">
        <f>'[4]29 capa d''accueil théorique'!$AW$258</f>
        <v>1652</v>
      </c>
      <c r="AT6" s="92">
        <f>+AS6-AO6</f>
        <v>29</v>
      </c>
      <c r="AU6" s="78">
        <f>'[4]29 capa d''accueil théorique'!$AX$258</f>
        <v>1732</v>
      </c>
      <c r="AV6" s="78">
        <f>'[4]29 capa d''accueil théorique'!$AZ$258</f>
        <v>2501</v>
      </c>
      <c r="AW6" s="217">
        <v>1741</v>
      </c>
      <c r="AX6" s="92">
        <f>+AW6-AS6</f>
        <v>89</v>
      </c>
      <c r="AY6" s="78">
        <f>'[5]29 capa d''accueil théorique'!$BB$266</f>
        <v>1880</v>
      </c>
      <c r="AZ6" s="78">
        <f>'[5]29 capa d''accueil théorique'!$BD$266</f>
        <v>2651</v>
      </c>
      <c r="BA6" s="78">
        <v>1701</v>
      </c>
      <c r="BB6" s="92">
        <f>BA6-AW6</f>
        <v>-40</v>
      </c>
      <c r="BC6" s="79">
        <f>'[9]29 capa d''accueil théorique'!$BF$294</f>
        <v>1853</v>
      </c>
      <c r="BD6" s="78">
        <f>'[9]29 capa d''accueil théorique'!$BH$294</f>
        <v>2693</v>
      </c>
      <c r="BE6" s="78">
        <f>'[9]29 capa d''accueil théorique'!$BI$294</f>
        <v>1693</v>
      </c>
      <c r="BF6" s="92">
        <f>BE6-BA6</f>
        <v>-8</v>
      </c>
      <c r="BG6" s="78">
        <f>'[9]29 capa d''accueil théorique'!$BJ$294</f>
        <v>1811</v>
      </c>
      <c r="BH6" s="78">
        <f>'[9]29 capa d''accueil théorique'!$BL$294</f>
        <v>2498</v>
      </c>
      <c r="BI6" s="222">
        <f>BJ6-BH6</f>
        <v>2212</v>
      </c>
      <c r="BJ6" s="222">
        <v>4710</v>
      </c>
      <c r="BK6" s="78">
        <f>'[9]29 capa d''accueil théorique'!$BM$294</f>
        <v>1707</v>
      </c>
      <c r="BL6" s="92">
        <f>BK6-BE6</f>
        <v>14</v>
      </c>
      <c r="BM6" s="78">
        <f>'[11]29 capa d''accueil théorique'!$BN$303</f>
        <v>1808</v>
      </c>
      <c r="BN6" s="78">
        <v>4890</v>
      </c>
      <c r="BO6" s="78">
        <f>'[11]29 capa d''accueil théorique'!$BR$303</f>
        <v>1782</v>
      </c>
      <c r="BP6" s="92">
        <f>BO6-BK6</f>
        <v>75</v>
      </c>
      <c r="BQ6" s="78">
        <v>2121</v>
      </c>
      <c r="BR6" s="78">
        <f>'[13]29 capa d''accueil théorique'!$CB$354</f>
        <v>3750</v>
      </c>
      <c r="BS6" s="78">
        <f>'[13]29 capa d''accueil théorique'!$BX$354</f>
        <v>1619</v>
      </c>
      <c r="BT6" s="92">
        <f>BS6-BO6</f>
        <v>-163</v>
      </c>
      <c r="BU6" s="99">
        <f>'[13]29 capa d''accueil théorique'!$BY$361</f>
        <v>1897</v>
      </c>
      <c r="BV6" s="248">
        <f>'[16]29 capa d''accueil théorique'!$CC$361</f>
        <v>1596</v>
      </c>
      <c r="BW6" s="238">
        <f>BV6-BS6</f>
        <v>-23</v>
      </c>
      <c r="BX6" s="282">
        <f>'[17]29 capa d''accueil théorique'!$CF$374</f>
        <v>1866</v>
      </c>
      <c r="BY6" s="275">
        <f>+'[17]29 capa d''accueil théorique'!$CJ$374</f>
        <v>1609</v>
      </c>
      <c r="BZ6" s="238">
        <f>BY6-BV6</f>
        <v>13</v>
      </c>
      <c r="CA6" s="282">
        <f>'[17]29 capa d''accueil théorique'!$CF$374</f>
        <v>1866</v>
      </c>
      <c r="CB6" s="275">
        <f>+'[17]29 capa d''accueil théorique'!$CJ$374</f>
        <v>1609</v>
      </c>
      <c r="CC6" s="238">
        <f>CB6-BY6</f>
        <v>0</v>
      </c>
    </row>
    <row r="7" spans="1:81" s="5" customFormat="1" ht="13.5" customHeight="1">
      <c r="A7" s="6" t="s">
        <v>10</v>
      </c>
      <c r="B7" s="16">
        <v>167</v>
      </c>
      <c r="C7" s="17">
        <v>163</v>
      </c>
      <c r="D7" s="18">
        <v>163</v>
      </c>
      <c r="E7" s="16">
        <v>175</v>
      </c>
      <c r="F7" s="18">
        <v>179</v>
      </c>
      <c r="G7" s="16">
        <v>262</v>
      </c>
      <c r="H7" s="18">
        <v>189</v>
      </c>
      <c r="I7" s="31">
        <v>280</v>
      </c>
      <c r="J7" s="16">
        <v>184</v>
      </c>
      <c r="K7" s="18">
        <v>209</v>
      </c>
      <c r="L7" s="44">
        <v>20</v>
      </c>
      <c r="M7" s="12">
        <v>233</v>
      </c>
      <c r="N7" s="16">
        <v>221</v>
      </c>
      <c r="O7" s="17">
        <v>212</v>
      </c>
      <c r="P7" s="18">
        <v>3</v>
      </c>
      <c r="Q7" s="56">
        <v>213</v>
      </c>
      <c r="R7" s="17">
        <v>211</v>
      </c>
      <c r="S7" s="18">
        <v>-1</v>
      </c>
      <c r="T7" s="31">
        <v>235</v>
      </c>
      <c r="U7" s="16">
        <v>205</v>
      </c>
      <c r="V7" s="44">
        <v>-6</v>
      </c>
      <c r="W7" s="16">
        <v>163</v>
      </c>
      <c r="X7" s="12">
        <v>376</v>
      </c>
      <c r="Y7" s="16">
        <v>181</v>
      </c>
      <c r="Z7" s="44">
        <v>-24</v>
      </c>
      <c r="AA7" s="81">
        <v>162</v>
      </c>
      <c r="AB7" s="91">
        <v>361</v>
      </c>
      <c r="AC7" s="81">
        <v>189</v>
      </c>
      <c r="AD7" s="12">
        <v>8</v>
      </c>
      <c r="AE7" s="81">
        <v>205</v>
      </c>
      <c r="AF7" s="144">
        <v>371</v>
      </c>
      <c r="AG7" s="158">
        <v>170</v>
      </c>
      <c r="AH7" s="92">
        <v>-19</v>
      </c>
      <c r="AI7" s="81">
        <v>176</v>
      </c>
      <c r="AJ7" s="77">
        <v>316</v>
      </c>
      <c r="AK7" s="80">
        <v>161</v>
      </c>
      <c r="AL7" s="92">
        <v>-9</v>
      </c>
      <c r="AM7" s="80">
        <f>'[1]35 capa d''accueil théorique'!$AP$76</f>
        <v>168</v>
      </c>
      <c r="AN7" s="91">
        <f>'[1]35 capa d''accueil théorique'!$AR$76</f>
        <v>228</v>
      </c>
      <c r="AO7" s="158">
        <f>'[1]35 capa d''accueil théorique'!$AS$76</f>
        <v>138</v>
      </c>
      <c r="AP7" s="92">
        <f t="shared" si="0"/>
        <v>-23</v>
      </c>
      <c r="AQ7" s="80">
        <f>'[1]35 capa d''accueil théorique'!$AT$76</f>
        <v>158</v>
      </c>
      <c r="AR7" s="80">
        <f>'[1]35 capa d''accueil théorique'!$AV$76</f>
        <v>261</v>
      </c>
      <c r="AS7" s="92">
        <f>'[4]35 capa d''accueil théorique'!$AW$74</f>
        <v>190</v>
      </c>
      <c r="AT7" s="92">
        <f>+AS7-AO7</f>
        <v>52</v>
      </c>
      <c r="AU7" s="80">
        <f>'[4]35 capa d''accueil théorique'!$AX$74</f>
        <v>193</v>
      </c>
      <c r="AV7" s="80">
        <f>'[4]35 capa d''accueil théorique'!$AZ$74</f>
        <v>291</v>
      </c>
      <c r="AW7" s="123">
        <f>'[5]35 capa d''accueil théorique'!$BA$74</f>
        <v>199</v>
      </c>
      <c r="AX7" s="92">
        <f>+AW7-AS7</f>
        <v>9</v>
      </c>
      <c r="AY7" s="80">
        <f>'[5]35 capa d''accueil théorique'!$BB$74</f>
        <v>208</v>
      </c>
      <c r="AZ7" s="80">
        <f>'[5]35 capa d''accueil théorique'!$BD$74</f>
        <v>310</v>
      </c>
      <c r="BA7" s="80">
        <f>'[7]35 capa d''accueil théorique'!$BE$73</f>
        <v>177</v>
      </c>
      <c r="BB7" s="92">
        <f>BA7-AW7</f>
        <v>-22</v>
      </c>
      <c r="BC7" s="81">
        <f>'[9]35 capa d''accueil théorique'!$BF$73</f>
        <v>192</v>
      </c>
      <c r="BD7" s="80">
        <f>'[9]35 capa d''accueil théorique'!$BH$73</f>
        <v>295</v>
      </c>
      <c r="BE7" s="80">
        <f>'[9]35 capa d''accueil théorique'!$BI$73</f>
        <v>152</v>
      </c>
      <c r="BF7" s="92">
        <f>BE7-BA7</f>
        <v>-25</v>
      </c>
      <c r="BG7" s="80">
        <f>'[9]35 capa d''accueil théorique'!$BJ$73</f>
        <v>150</v>
      </c>
      <c r="BH7" s="80">
        <f>'[9]35 capa d''accueil théorique'!$BL$73</f>
        <v>165</v>
      </c>
      <c r="BI7" s="222">
        <f>BJ7-BH7</f>
        <v>195</v>
      </c>
      <c r="BJ7" s="222">
        <v>360</v>
      </c>
      <c r="BK7" s="80">
        <f>'[9]35 capa d''accueil théorique'!$BM$73</f>
        <v>130</v>
      </c>
      <c r="BL7" s="92">
        <f>BK7-BE7</f>
        <v>-22</v>
      </c>
      <c r="BM7" s="80">
        <f>'[11]35 capa d''accueil théorique'!$BN$73</f>
        <v>157</v>
      </c>
      <c r="BN7" s="80">
        <v>270</v>
      </c>
      <c r="BO7" s="80">
        <f>'[11]35 capa d''accueil théorique'!$BR$73</f>
        <v>149</v>
      </c>
      <c r="BP7" s="92">
        <f>BO7-BK7</f>
        <v>19</v>
      </c>
      <c r="BQ7" s="80">
        <v>181</v>
      </c>
      <c r="BR7" s="80">
        <f>'[13]35 capa d''accueil théorique'!$CB$81</f>
        <v>300</v>
      </c>
      <c r="BS7" s="80">
        <f>'[13]35 capa d''accueil théorique'!$BX$81</f>
        <v>160</v>
      </c>
      <c r="BT7" s="92">
        <f>BS7-BO7</f>
        <v>11</v>
      </c>
      <c r="BU7" s="230">
        <f>'[13]35 capa d''accueil théorique'!$BY$81</f>
        <v>182</v>
      </c>
      <c r="BV7" s="248">
        <f>'[13]35 capa d''accueil théorique'!$CC$81</f>
        <v>172</v>
      </c>
      <c r="BW7" s="238">
        <f>BV7-BS7</f>
        <v>12</v>
      </c>
      <c r="BX7" s="282">
        <f>'[17]35 capa d''accueil théorique'!$CF$97</f>
        <v>178</v>
      </c>
      <c r="BY7" s="275">
        <f>+'[17]35 capa d''accueil théorique'!$CJ$97</f>
        <v>165</v>
      </c>
      <c r="BZ7" s="238">
        <f>BY7-BV7</f>
        <v>-7</v>
      </c>
      <c r="CA7" s="282">
        <f>'[17]35 capa d''accueil théorique'!$CF$97</f>
        <v>178</v>
      </c>
      <c r="CB7" s="275">
        <f>+'[17]35 capa d''accueil théorique'!$CJ$97</f>
        <v>165</v>
      </c>
      <c r="CC7" s="238">
        <f>CB7-BY7</f>
        <v>0</v>
      </c>
    </row>
    <row r="8" spans="1:81" s="5" customFormat="1" ht="13.5" customHeight="1" thickBot="1">
      <c r="A8" s="131" t="s">
        <v>11</v>
      </c>
      <c r="B8" s="19">
        <v>914</v>
      </c>
      <c r="C8" s="20">
        <v>710</v>
      </c>
      <c r="D8" s="21">
        <v>723</v>
      </c>
      <c r="E8" s="19">
        <v>769</v>
      </c>
      <c r="F8" s="21">
        <v>746</v>
      </c>
      <c r="G8" s="19">
        <v>920</v>
      </c>
      <c r="H8" s="21">
        <v>865</v>
      </c>
      <c r="I8" s="32">
        <v>955</v>
      </c>
      <c r="J8" s="19">
        <v>901</v>
      </c>
      <c r="K8" s="21">
        <v>773</v>
      </c>
      <c r="L8" s="46">
        <v>-92</v>
      </c>
      <c r="M8" s="136">
        <v>774</v>
      </c>
      <c r="N8" s="19">
        <v>697</v>
      </c>
      <c r="O8" s="20">
        <v>677</v>
      </c>
      <c r="P8" s="21">
        <v>-96</v>
      </c>
      <c r="Q8" s="134">
        <v>657</v>
      </c>
      <c r="R8" s="20">
        <v>618</v>
      </c>
      <c r="S8" s="21">
        <v>-59</v>
      </c>
      <c r="T8" s="154">
        <v>638</v>
      </c>
      <c r="U8" s="19">
        <v>619</v>
      </c>
      <c r="V8" s="46">
        <v>1</v>
      </c>
      <c r="W8" s="43">
        <v>632</v>
      </c>
      <c r="X8" s="151">
        <v>1115</v>
      </c>
      <c r="Y8" s="19">
        <v>591</v>
      </c>
      <c r="Z8" s="21">
        <v>-28</v>
      </c>
      <c r="AA8" s="98">
        <v>614</v>
      </c>
      <c r="AB8" s="145">
        <v>1065</v>
      </c>
      <c r="AC8" s="83">
        <v>571</v>
      </c>
      <c r="AD8" s="71">
        <v>-20</v>
      </c>
      <c r="AE8" s="83">
        <v>598</v>
      </c>
      <c r="AF8" s="145">
        <v>1045</v>
      </c>
      <c r="AG8" s="187">
        <v>534</v>
      </c>
      <c r="AH8" s="96">
        <v>-37</v>
      </c>
      <c r="AI8" s="83">
        <v>467</v>
      </c>
      <c r="AJ8" s="95">
        <v>889</v>
      </c>
      <c r="AK8" s="82">
        <v>394</v>
      </c>
      <c r="AL8" s="96">
        <v>-140</v>
      </c>
      <c r="AM8" s="82">
        <f>'[1]56 capa d''accueil théorique'!$AP$145</f>
        <v>456</v>
      </c>
      <c r="AN8" s="190">
        <f>'[1]56 capa d''accueil théorique'!$AR$145</f>
        <v>973</v>
      </c>
      <c r="AO8" s="187">
        <f>'[1]56 capa d''accueil théorique'!$AS$145</f>
        <v>383</v>
      </c>
      <c r="AP8" s="96">
        <f t="shared" si="0"/>
        <v>-11</v>
      </c>
      <c r="AQ8" s="82">
        <f>'[1]56 capa d''accueil théorique'!$AT$145</f>
        <v>433</v>
      </c>
      <c r="AR8" s="82">
        <f>'[1]56 capa d''accueil théorique'!$AV$145</f>
        <v>834</v>
      </c>
      <c r="AS8" s="211">
        <f>'[4]56 capa d''accueil théorique'!$AW$147</f>
        <v>377</v>
      </c>
      <c r="AT8" s="96">
        <f>+AS8-AO8</f>
        <v>-6</v>
      </c>
      <c r="AU8" s="82">
        <f>'[4]56 capa d''accueil théorique'!$AX$147</f>
        <v>419</v>
      </c>
      <c r="AV8" s="82">
        <f>'[4]56 capa d''accueil théorique'!$AZ$147</f>
        <v>827</v>
      </c>
      <c r="AW8" s="311">
        <f>'[5]56 capa d''accueil théorique'!$BA$147</f>
        <v>395</v>
      </c>
      <c r="AX8" s="96">
        <f>+AW8-AS8</f>
        <v>18</v>
      </c>
      <c r="AY8" s="82">
        <f>'[5]56 capa d''accueil théorique'!$BB$147</f>
        <v>437</v>
      </c>
      <c r="AZ8" s="82">
        <f>'[5]56 capa d''accueil théorique'!$BD$147</f>
        <v>832</v>
      </c>
      <c r="BA8" s="82">
        <f>'[7]56 capa d''accueil théorique'!$BE$156</f>
        <v>397</v>
      </c>
      <c r="BB8" s="92">
        <f>BA8-AW8</f>
        <v>2</v>
      </c>
      <c r="BC8" s="83">
        <f>'[9]56 capa d''accueil théorique'!$BF$190</f>
        <v>487</v>
      </c>
      <c r="BD8" s="82">
        <f>'[9]56 capa d''accueil théorique'!$BH$190</f>
        <v>941</v>
      </c>
      <c r="BE8" s="82">
        <f>'[9]56 capa d''accueil théorique'!$BI$190</f>
        <v>375</v>
      </c>
      <c r="BF8" s="92">
        <f>BE8-BA8</f>
        <v>-22</v>
      </c>
      <c r="BG8" s="82">
        <f>'[9]56 capa d''accueil théorique'!$BJ$157</f>
        <v>442</v>
      </c>
      <c r="BH8" s="82">
        <f>'[9]56 capa d''accueil théorique'!$BL$157</f>
        <v>681</v>
      </c>
      <c r="BI8" s="223">
        <f>BJ8-BH8</f>
        <v>909</v>
      </c>
      <c r="BJ8" s="223">
        <v>1590</v>
      </c>
      <c r="BK8" s="82">
        <f>'[9]56 capa d''accueil théorique'!$BM$157</f>
        <v>390</v>
      </c>
      <c r="BL8" s="92">
        <f>BK8-BE8</f>
        <v>15</v>
      </c>
      <c r="BM8" s="82">
        <f>'[11]56 capa d''accueil théorique'!$BN$157</f>
        <v>438</v>
      </c>
      <c r="BN8" s="82">
        <v>1530</v>
      </c>
      <c r="BO8" s="82">
        <f>'[11]56 capa d''accueil théorique'!$BR$157</f>
        <v>327</v>
      </c>
      <c r="BP8" s="92">
        <f>BO8-BK8</f>
        <v>-63</v>
      </c>
      <c r="BQ8" s="82">
        <v>435</v>
      </c>
      <c r="BR8" s="82">
        <f>'[13]56 capa d''accueil théorique'!$CB$189</f>
        <v>1380</v>
      </c>
      <c r="BS8" s="82">
        <f>'[13]56 capa d''accueil théorique'!$BX$189</f>
        <v>310</v>
      </c>
      <c r="BT8" s="92">
        <f>BS8-BO8</f>
        <v>-17</v>
      </c>
      <c r="BU8" s="98">
        <f>'[13]56 capa d''accueil théorique'!$BY$193</f>
        <v>396</v>
      </c>
      <c r="BV8" s="249">
        <f>'[13]56 capa d''accueil théorique'!$CC$193</f>
        <v>227</v>
      </c>
      <c r="BW8" s="239">
        <f>BV8-BS8</f>
        <v>-83</v>
      </c>
      <c r="BX8" s="283">
        <f>+'[17]56 capa d''accueil théorique'!$CF$201</f>
        <v>318</v>
      </c>
      <c r="BY8" s="276">
        <f>+'[17]56 capa d''accueil théorique'!$CJ$201</f>
        <v>217</v>
      </c>
      <c r="BZ8" s="239">
        <f>BY8-BV8</f>
        <v>-10</v>
      </c>
      <c r="CA8" s="283">
        <f>+'[17]56 capa d''accueil théorique'!$CF$201</f>
        <v>318</v>
      </c>
      <c r="CB8" s="276">
        <f>+'[17]56 capa d''accueil théorique'!$CJ$201</f>
        <v>217</v>
      </c>
      <c r="CC8" s="239">
        <f>CB8-BY8</f>
        <v>0</v>
      </c>
    </row>
    <row r="9" spans="1:81" s="8" customFormat="1" ht="13.5" customHeight="1">
      <c r="A9" s="132" t="s">
        <v>12</v>
      </c>
      <c r="B9" s="37">
        <v>3887</v>
      </c>
      <c r="C9" s="38">
        <v>3417</v>
      </c>
      <c r="D9" s="39">
        <v>3392</v>
      </c>
      <c r="E9" s="37">
        <v>3795</v>
      </c>
      <c r="F9" s="39">
        <v>3678</v>
      </c>
      <c r="G9" s="37">
        <v>4297</v>
      </c>
      <c r="H9" s="39">
        <v>3825</v>
      </c>
      <c r="I9" s="40">
        <v>4435</v>
      </c>
      <c r="J9" s="37">
        <v>4024</v>
      </c>
      <c r="K9" s="39">
        <v>3516</v>
      </c>
      <c r="L9" s="47">
        <v>-309</v>
      </c>
      <c r="M9" s="72">
        <v>3604</v>
      </c>
      <c r="N9" s="37">
        <v>3483</v>
      </c>
      <c r="O9" s="38">
        <v>3287</v>
      </c>
      <c r="P9" s="39">
        <v>-229</v>
      </c>
      <c r="Q9" s="57">
        <v>3389</v>
      </c>
      <c r="R9" s="41">
        <v>3324</v>
      </c>
      <c r="S9" s="39">
        <v>37</v>
      </c>
      <c r="T9" s="40">
        <v>3662</v>
      </c>
      <c r="U9" s="155">
        <v>3262</v>
      </c>
      <c r="V9" s="47">
        <v>-62</v>
      </c>
      <c r="W9" s="37">
        <v>3247</v>
      </c>
      <c r="X9" s="72">
        <v>5486</v>
      </c>
      <c r="Y9" s="37">
        <v>2985</v>
      </c>
      <c r="Z9" s="47">
        <v>-277</v>
      </c>
      <c r="AA9" s="37">
        <v>3107</v>
      </c>
      <c r="AB9" s="72">
        <v>5195</v>
      </c>
      <c r="AC9" s="37">
        <v>3110</v>
      </c>
      <c r="AD9" s="72">
        <v>125</v>
      </c>
      <c r="AE9" s="37">
        <v>3275</v>
      </c>
      <c r="AF9" s="72">
        <v>5208</v>
      </c>
      <c r="AG9" s="159">
        <v>3100</v>
      </c>
      <c r="AH9" s="184">
        <v>-10</v>
      </c>
      <c r="AI9" s="124">
        <v>3330</v>
      </c>
      <c r="AJ9" s="106">
        <v>5146</v>
      </c>
      <c r="AK9" s="229">
        <v>3084</v>
      </c>
      <c r="AL9" s="97">
        <v>-16</v>
      </c>
      <c r="AM9" s="124">
        <f>SUM(AM5:AM8)</f>
        <v>3282</v>
      </c>
      <c r="AN9" s="191">
        <f>SUM(AN5:AN8)</f>
        <v>5147</v>
      </c>
      <c r="AO9" s="194">
        <f>SUM(AO5:AO8)</f>
        <v>3018</v>
      </c>
      <c r="AP9" s="184">
        <f t="shared" si="0"/>
        <v>-66</v>
      </c>
      <c r="AQ9" s="124">
        <f>SUM(AQ5:AQ8)</f>
        <v>3243</v>
      </c>
      <c r="AR9" s="106">
        <f>SUM(AR5:AR8)</f>
        <v>4914</v>
      </c>
      <c r="AS9" s="212">
        <f>SUM(AS5:AS8)</f>
        <v>3164</v>
      </c>
      <c r="AT9" s="207">
        <f>+AS9-AO9</f>
        <v>146</v>
      </c>
      <c r="AU9" s="124">
        <f>SUM(AU5:AU8)</f>
        <v>3269</v>
      </c>
      <c r="AV9" s="106">
        <f>SUM(AV5:AV8)</f>
        <v>4948</v>
      </c>
      <c r="AW9" s="312">
        <f>SUM(AW5:AW8)</f>
        <v>3286</v>
      </c>
      <c r="AX9" s="207">
        <f>+AW9-AS9</f>
        <v>122</v>
      </c>
      <c r="AY9" s="124">
        <f>SUM(AY5:AY8)</f>
        <v>3549</v>
      </c>
      <c r="AZ9" s="106">
        <f>SUM(AZ5:AZ8)</f>
        <v>5228</v>
      </c>
      <c r="BA9" s="106">
        <f>SUM(BA5:BA8)</f>
        <v>3135</v>
      </c>
      <c r="BB9" s="140">
        <f>+BA9-AW9</f>
        <v>-151</v>
      </c>
      <c r="BC9" s="124">
        <f>SUM(BC5:BC8)</f>
        <v>3489</v>
      </c>
      <c r="BD9" s="106">
        <f>SUM(BD5:BD8)</f>
        <v>5303</v>
      </c>
      <c r="BE9" s="106">
        <f>SUM(BE5:BE8)</f>
        <v>3108</v>
      </c>
      <c r="BF9" s="140">
        <f>BE9-BA9</f>
        <v>-27</v>
      </c>
      <c r="BG9" s="124">
        <f>SUM(BG5:BG8)</f>
        <v>3394</v>
      </c>
      <c r="BH9" s="106">
        <f>SUM(BH5:BH8)</f>
        <v>4705</v>
      </c>
      <c r="BI9" s="224">
        <f>SUM(BI5:BI8)</f>
        <v>4535</v>
      </c>
      <c r="BJ9" s="224">
        <f>SUM(BJ5:BJ8)</f>
        <v>9240</v>
      </c>
      <c r="BK9" s="106">
        <f>SUM(BK5:BK8)</f>
        <v>3090</v>
      </c>
      <c r="BL9" s="140">
        <f>BK9-BE9</f>
        <v>-18</v>
      </c>
      <c r="BM9" s="124">
        <f>SUM(BM5:BM8)</f>
        <v>3383</v>
      </c>
      <c r="BN9" s="106">
        <f>SUM(BN5:BN8)</f>
        <v>9240</v>
      </c>
      <c r="BO9" s="106">
        <f>SUM(BO5:BO8)</f>
        <v>3102</v>
      </c>
      <c r="BP9" s="140">
        <f>BO9-BK9</f>
        <v>12</v>
      </c>
      <c r="BQ9" s="124">
        <f>SUM(BQ5:BQ8)</f>
        <v>3732</v>
      </c>
      <c r="BR9" s="106">
        <f>SUM(BR5:BR8)</f>
        <v>7290</v>
      </c>
      <c r="BS9" s="106">
        <f>SUM(BS5:BS8)</f>
        <v>2861</v>
      </c>
      <c r="BT9" s="140">
        <f>BS9-BO9</f>
        <v>-241</v>
      </c>
      <c r="BU9" s="231">
        <f>SUM(BU5:BU8)</f>
        <v>3311</v>
      </c>
      <c r="BV9" s="250">
        <f>SUM(BV5:BV8)</f>
        <v>2750</v>
      </c>
      <c r="BW9" s="240">
        <f>BV9-BS9</f>
        <v>-111</v>
      </c>
      <c r="BX9" s="284">
        <f>SUM(BX5:BX8)</f>
        <v>3213</v>
      </c>
      <c r="BY9" s="277">
        <f>SUM(BY5:BY8)</f>
        <v>2790</v>
      </c>
      <c r="BZ9" s="240">
        <f>BY9-BV9</f>
        <v>40</v>
      </c>
      <c r="CA9" s="284">
        <f>SUM(CA5:CA8)</f>
        <v>3213</v>
      </c>
      <c r="CB9" s="277">
        <f>SUM(CB5:CB8)</f>
        <v>2790</v>
      </c>
      <c r="CC9" s="240">
        <f>CB9-BY9</f>
        <v>0</v>
      </c>
    </row>
    <row r="10" spans="1:81" s="63" customFormat="1" ht="13.5" customHeight="1">
      <c r="A10" s="130" t="s">
        <v>13</v>
      </c>
      <c r="B10" s="73"/>
      <c r="C10" s="73"/>
      <c r="D10" s="73"/>
      <c r="E10" s="73"/>
      <c r="F10" s="73"/>
      <c r="G10" s="73"/>
      <c r="H10" s="73"/>
      <c r="I10" s="73"/>
      <c r="J10" s="130"/>
      <c r="K10" s="73"/>
      <c r="L10" s="62"/>
      <c r="M10" s="73"/>
      <c r="N10" s="130"/>
      <c r="O10" s="73"/>
      <c r="P10" s="62"/>
      <c r="Q10" s="73"/>
      <c r="R10" s="73"/>
      <c r="S10" s="73"/>
      <c r="T10" s="73"/>
      <c r="U10" s="149"/>
      <c r="V10" s="73"/>
      <c r="W10" s="73"/>
      <c r="X10" s="73"/>
      <c r="Y10" s="149"/>
      <c r="Z10" s="73"/>
      <c r="AA10" s="73"/>
      <c r="AB10" s="73"/>
      <c r="AC10" s="149"/>
      <c r="AD10" s="73"/>
      <c r="AE10" s="73"/>
      <c r="AF10" s="73"/>
      <c r="AG10" s="188"/>
      <c r="AH10" s="73"/>
      <c r="AI10" s="73"/>
      <c r="AJ10" s="73"/>
      <c r="AK10" s="285"/>
      <c r="AL10" s="73"/>
      <c r="AM10" s="73"/>
      <c r="AN10" s="73"/>
      <c r="AO10" s="188"/>
      <c r="AP10" s="62"/>
      <c r="AQ10" s="73"/>
      <c r="AR10" s="73"/>
      <c r="AS10" s="213"/>
      <c r="AT10" s="62"/>
      <c r="AU10" s="73"/>
      <c r="AV10" s="73"/>
      <c r="AW10" s="213"/>
      <c r="AX10" s="62"/>
      <c r="AY10" s="73"/>
      <c r="AZ10" s="73"/>
      <c r="BA10" s="50"/>
      <c r="BB10" s="62"/>
      <c r="BC10" s="149"/>
      <c r="BD10" s="73"/>
      <c r="BE10" s="50"/>
      <c r="BF10" s="62"/>
      <c r="BG10" s="73"/>
      <c r="BH10" s="73"/>
      <c r="BI10" s="73"/>
      <c r="BJ10" s="73"/>
      <c r="BK10" s="50"/>
      <c r="BL10" s="62"/>
      <c r="BM10" s="73"/>
      <c r="BN10" s="73"/>
      <c r="BO10" s="50"/>
      <c r="BP10" s="62"/>
      <c r="BQ10" s="73"/>
      <c r="BR10" s="73"/>
      <c r="BS10" s="50"/>
      <c r="BT10" s="62"/>
      <c r="BU10" s="130"/>
      <c r="BV10" s="251"/>
      <c r="BW10" s="241"/>
      <c r="BX10" s="285"/>
      <c r="BY10" s="278"/>
      <c r="BZ10" s="241"/>
      <c r="CA10" s="285"/>
      <c r="CB10" s="278"/>
      <c r="CC10" s="241"/>
    </row>
    <row r="11" spans="1:81" s="5" customFormat="1" ht="13.5" customHeight="1">
      <c r="A11" s="6" t="s">
        <v>8</v>
      </c>
      <c r="B11" s="16">
        <v>255</v>
      </c>
      <c r="C11" s="17">
        <v>298</v>
      </c>
      <c r="D11" s="18">
        <v>298</v>
      </c>
      <c r="E11" s="16">
        <v>304</v>
      </c>
      <c r="F11" s="18">
        <v>237</v>
      </c>
      <c r="G11" s="16">
        <v>183</v>
      </c>
      <c r="H11" s="18">
        <v>221</v>
      </c>
      <c r="I11" s="31">
        <v>216</v>
      </c>
      <c r="J11" s="16">
        <v>210</v>
      </c>
      <c r="K11" s="18">
        <v>204</v>
      </c>
      <c r="L11" s="44">
        <v>-17</v>
      </c>
      <c r="M11" s="12">
        <v>198</v>
      </c>
      <c r="N11" s="16">
        <v>192</v>
      </c>
      <c r="O11" s="17">
        <v>235</v>
      </c>
      <c r="P11" s="18">
        <v>31</v>
      </c>
      <c r="Q11" s="56">
        <v>240</v>
      </c>
      <c r="R11" s="17">
        <v>225</v>
      </c>
      <c r="S11" s="18">
        <v>-10</v>
      </c>
      <c r="T11" s="153">
        <v>236</v>
      </c>
      <c r="U11" s="16">
        <v>209</v>
      </c>
      <c r="V11" s="44">
        <v>-16</v>
      </c>
      <c r="W11" s="42">
        <v>223</v>
      </c>
      <c r="X11" s="85">
        <v>309</v>
      </c>
      <c r="Y11" s="16">
        <v>265</v>
      </c>
      <c r="Z11" s="44">
        <v>56</v>
      </c>
      <c r="AA11" s="79">
        <v>157</v>
      </c>
      <c r="AB11" s="146">
        <v>240</v>
      </c>
      <c r="AC11" s="79">
        <v>148</v>
      </c>
      <c r="AD11" s="85">
        <v>-117</v>
      </c>
      <c r="AE11" s="79">
        <v>146</v>
      </c>
      <c r="AF11" s="101">
        <v>210</v>
      </c>
      <c r="AG11" s="186">
        <v>148</v>
      </c>
      <c r="AH11" s="92">
        <v>0</v>
      </c>
      <c r="AI11" s="79">
        <v>146</v>
      </c>
      <c r="AJ11" s="78">
        <v>230</v>
      </c>
      <c r="AK11" s="84">
        <v>151</v>
      </c>
      <c r="AL11" s="92">
        <v>3</v>
      </c>
      <c r="AM11" s="78">
        <f>'[1]22 capa d''accueil théorique'!$AP$192</f>
        <v>173</v>
      </c>
      <c r="AN11" s="101">
        <f>'[1]22 capa d''accueil théorique'!$AR$192</f>
        <v>245</v>
      </c>
      <c r="AO11" s="186">
        <f>'[1]22 capa d''accueil théorique'!$AS$192</f>
        <v>170</v>
      </c>
      <c r="AP11" s="92">
        <f t="shared" si="0"/>
        <v>19</v>
      </c>
      <c r="AQ11" s="78">
        <f>'[1]22 capa d''accueil théorique'!$AT$192</f>
        <v>178</v>
      </c>
      <c r="AR11" s="78">
        <f>'[1]22 capa d''accueil théorique'!$AV$192</f>
        <v>215</v>
      </c>
      <c r="AS11" s="210">
        <f>'[4]22 capa d''accueil théorique'!$AW$192</f>
        <v>190</v>
      </c>
      <c r="AT11" s="92">
        <f>+AS11-AO11</f>
        <v>20</v>
      </c>
      <c r="AU11" s="78">
        <f>'[4]22 capa d''accueil théorique'!$AX$192</f>
        <v>171</v>
      </c>
      <c r="AV11" s="78">
        <f>'[4]22 capa d''accueil théorique'!$AZ$192</f>
        <v>225</v>
      </c>
      <c r="AW11" s="78">
        <v>157</v>
      </c>
      <c r="AX11" s="92">
        <f aca="true" t="shared" si="1" ref="AX11:AX16">+AW11-AS11</f>
        <v>-33</v>
      </c>
      <c r="AY11" s="78">
        <f>'[5]22 capa d''accueil théorique'!$BB$200</f>
        <v>154</v>
      </c>
      <c r="AZ11" s="101">
        <f>'[5]22 capa d''accueil théorique'!$BD$200</f>
        <v>210</v>
      </c>
      <c r="BA11" s="186">
        <f>'[7]22 capa d''accueil théorique'!$BE$200</f>
        <v>203</v>
      </c>
      <c r="BB11" s="92">
        <f>BA11-AW11</f>
        <v>46</v>
      </c>
      <c r="BC11" s="78">
        <f>'[9]22 capa d''accueil théorique'!$BF$200</f>
        <v>232</v>
      </c>
      <c r="BD11" s="78">
        <f>'[9]22 capa d''accueil théorique'!$BH$200</f>
        <v>270</v>
      </c>
      <c r="BE11" s="78">
        <f>'[9]22 capa d''accueil théorique'!$BI$200</f>
        <v>200</v>
      </c>
      <c r="BF11" s="92">
        <f aca="true" t="shared" si="2" ref="BF11:BF16">BE11-BA11</f>
        <v>-3</v>
      </c>
      <c r="BG11" s="78">
        <f>'[9]22 capa d''accueil théorique'!$BJ$200</f>
        <v>212</v>
      </c>
      <c r="BH11" s="78">
        <f>'[9]22 capa d''accueil théorique'!$BL$200</f>
        <v>245</v>
      </c>
      <c r="BI11" s="222">
        <f>BJ11-BH11</f>
        <v>325</v>
      </c>
      <c r="BJ11" s="222">
        <v>570</v>
      </c>
      <c r="BK11" s="78">
        <f>'[9]22 capa d''accueil théorique'!$BM$200</f>
        <v>223</v>
      </c>
      <c r="BL11" s="92">
        <f aca="true" t="shared" si="3" ref="BL11:BL16">BK11-BE11</f>
        <v>23</v>
      </c>
      <c r="BM11" s="78">
        <f>'[11]22 capa d''accueil théorique'!$BN$200</f>
        <v>181</v>
      </c>
      <c r="BN11" s="78">
        <v>510</v>
      </c>
      <c r="BO11" s="78">
        <f>'[11]22 capa d''accueil théorique'!$BR$200</f>
        <v>227</v>
      </c>
      <c r="BP11" s="92">
        <f aca="true" t="shared" si="4" ref="BP11:BP16">BO11-BK11</f>
        <v>4</v>
      </c>
      <c r="BQ11" s="78">
        <v>228</v>
      </c>
      <c r="BR11" s="78">
        <f>'[13]22 capa d''accueil théorique'!$CB$210</f>
        <v>450</v>
      </c>
      <c r="BS11" s="78">
        <f>'[13]22 capa d''accueil théorique'!$BX$210</f>
        <v>181</v>
      </c>
      <c r="BT11" s="92">
        <f aca="true" t="shared" si="5" ref="BT11:BT16">BS11-BO11</f>
        <v>-46</v>
      </c>
      <c r="BU11" s="99">
        <f>'[13]22 capa d''accueil théorique'!$BY$210</f>
        <v>188</v>
      </c>
      <c r="BV11" s="248">
        <f>'[13]22 capa d''accueil théorique'!$CC$210</f>
        <v>169</v>
      </c>
      <c r="BW11" s="238">
        <f aca="true" t="shared" si="6" ref="BW11:BW16">BV11-BS11</f>
        <v>-12</v>
      </c>
      <c r="BX11" s="282">
        <f>'[17]22 capa d''accueil théorique'!$CF$213</f>
        <v>168</v>
      </c>
      <c r="BY11" s="275">
        <f>+'[17]22 capa d''accueil théorique'!$CJ$213</f>
        <v>172</v>
      </c>
      <c r="BZ11" s="238">
        <f aca="true" t="shared" si="7" ref="BZ11:BZ16">BY11-BV11</f>
        <v>3</v>
      </c>
      <c r="CA11" s="282">
        <f>'[17]22 capa d''accueil théorique'!$CF$213</f>
        <v>168</v>
      </c>
      <c r="CB11" s="275">
        <f>+'[17]22 capa d''accueil théorique'!$CJ$213</f>
        <v>172</v>
      </c>
      <c r="CC11" s="238">
        <f aca="true" t="shared" si="8" ref="CC11:CC16">CB11-BY11</f>
        <v>0</v>
      </c>
    </row>
    <row r="12" spans="1:81" s="5" customFormat="1" ht="13.5" customHeight="1">
      <c r="A12" s="6" t="s">
        <v>9</v>
      </c>
      <c r="B12" s="16"/>
      <c r="C12" s="17"/>
      <c r="D12" s="18"/>
      <c r="E12" s="16"/>
      <c r="F12" s="18"/>
      <c r="G12" s="16"/>
      <c r="H12" s="18"/>
      <c r="I12" s="31"/>
      <c r="J12" s="16"/>
      <c r="K12" s="18"/>
      <c r="L12" s="44"/>
      <c r="M12" s="12"/>
      <c r="N12" s="16"/>
      <c r="O12" s="17"/>
      <c r="P12" s="18">
        <v>0</v>
      </c>
      <c r="Q12" s="56">
        <v>0</v>
      </c>
      <c r="R12" s="17">
        <v>0</v>
      </c>
      <c r="S12" s="18">
        <v>0</v>
      </c>
      <c r="T12" s="31">
        <v>0</v>
      </c>
      <c r="U12" s="16">
        <v>0</v>
      </c>
      <c r="V12" s="44">
        <v>0</v>
      </c>
      <c r="W12" s="16">
        <v>0</v>
      </c>
      <c r="X12" s="12">
        <v>0</v>
      </c>
      <c r="Y12" s="16">
        <v>0</v>
      </c>
      <c r="Z12" s="44">
        <v>0</v>
      </c>
      <c r="AA12" s="16">
        <v>0</v>
      </c>
      <c r="AB12" s="147">
        <v>0</v>
      </c>
      <c r="AC12" s="42">
        <v>0</v>
      </c>
      <c r="AD12" s="85">
        <v>0</v>
      </c>
      <c r="AE12" s="42">
        <v>0</v>
      </c>
      <c r="AF12" s="85">
        <v>0</v>
      </c>
      <c r="AG12" s="160">
        <v>0</v>
      </c>
      <c r="AH12" s="92">
        <v>0</v>
      </c>
      <c r="AI12" s="42">
        <v>0</v>
      </c>
      <c r="AJ12" s="55">
        <v>0</v>
      </c>
      <c r="AK12" s="56">
        <v>0</v>
      </c>
      <c r="AL12" s="92">
        <v>0</v>
      </c>
      <c r="AM12" s="42">
        <v>0</v>
      </c>
      <c r="AN12" s="85">
        <v>0</v>
      </c>
      <c r="AO12" s="160">
        <v>0</v>
      </c>
      <c r="AP12" s="92">
        <f t="shared" si="0"/>
        <v>0</v>
      </c>
      <c r="AQ12" s="42">
        <v>0</v>
      </c>
      <c r="AR12" s="55">
        <v>0</v>
      </c>
      <c r="AS12" s="44">
        <v>0</v>
      </c>
      <c r="AT12" s="92">
        <f>+AS12-AO12</f>
        <v>0</v>
      </c>
      <c r="AU12" s="42">
        <v>0</v>
      </c>
      <c r="AV12" s="55">
        <v>0</v>
      </c>
      <c r="AW12" s="56">
        <v>0</v>
      </c>
      <c r="AX12" s="92">
        <f t="shared" si="1"/>
        <v>0</v>
      </c>
      <c r="AY12" s="42">
        <v>0</v>
      </c>
      <c r="AZ12" s="85">
        <v>0</v>
      </c>
      <c r="BA12" s="160">
        <v>0</v>
      </c>
      <c r="BB12" s="92">
        <v>0</v>
      </c>
      <c r="BC12" s="42">
        <v>0</v>
      </c>
      <c r="BD12" s="55">
        <v>0</v>
      </c>
      <c r="BE12" s="56">
        <v>0</v>
      </c>
      <c r="BF12" s="92">
        <f t="shared" si="2"/>
        <v>0</v>
      </c>
      <c r="BG12" s="42">
        <v>0</v>
      </c>
      <c r="BH12" s="55">
        <v>0</v>
      </c>
      <c r="BI12" s="225">
        <v>0</v>
      </c>
      <c r="BJ12" s="225">
        <v>0</v>
      </c>
      <c r="BK12" s="56">
        <v>0</v>
      </c>
      <c r="BL12" s="92">
        <f t="shared" si="3"/>
        <v>0</v>
      </c>
      <c r="BM12" s="42">
        <v>0</v>
      </c>
      <c r="BN12" s="55">
        <v>0</v>
      </c>
      <c r="BO12" s="56">
        <v>0</v>
      </c>
      <c r="BP12" s="92">
        <f t="shared" si="4"/>
        <v>0</v>
      </c>
      <c r="BQ12" s="42">
        <v>0</v>
      </c>
      <c r="BR12" s="55">
        <v>0</v>
      </c>
      <c r="BS12" s="56">
        <v>0</v>
      </c>
      <c r="BT12" s="92">
        <f t="shared" si="5"/>
        <v>0</v>
      </c>
      <c r="BU12" s="153">
        <v>0</v>
      </c>
      <c r="BV12" s="248">
        <v>0</v>
      </c>
      <c r="BW12" s="242">
        <f t="shared" si="6"/>
        <v>0</v>
      </c>
      <c r="BX12" s="282">
        <v>0</v>
      </c>
      <c r="BY12" s="275">
        <v>0</v>
      </c>
      <c r="BZ12" s="242">
        <f t="shared" si="7"/>
        <v>0</v>
      </c>
      <c r="CA12" s="282">
        <v>0</v>
      </c>
      <c r="CB12" s="275">
        <v>0</v>
      </c>
      <c r="CC12" s="242">
        <f t="shared" si="8"/>
        <v>0</v>
      </c>
    </row>
    <row r="13" spans="1:81" s="5" customFormat="1" ht="13.5" customHeight="1">
      <c r="A13" s="6" t="s">
        <v>10</v>
      </c>
      <c r="B13" s="16">
        <v>100</v>
      </c>
      <c r="C13" s="17">
        <v>108</v>
      </c>
      <c r="D13" s="18">
        <v>108</v>
      </c>
      <c r="E13" s="16">
        <v>80</v>
      </c>
      <c r="F13" s="18">
        <v>49</v>
      </c>
      <c r="G13" s="16">
        <v>101</v>
      </c>
      <c r="H13" s="18">
        <v>152</v>
      </c>
      <c r="I13" s="31">
        <v>188</v>
      </c>
      <c r="J13" s="16">
        <v>191</v>
      </c>
      <c r="K13" s="18">
        <v>124</v>
      </c>
      <c r="L13" s="44">
        <v>-28</v>
      </c>
      <c r="M13" s="12">
        <v>146</v>
      </c>
      <c r="N13" s="16">
        <v>146</v>
      </c>
      <c r="O13" s="17">
        <v>73</v>
      </c>
      <c r="P13" s="18">
        <v>-51</v>
      </c>
      <c r="Q13" s="56">
        <v>81</v>
      </c>
      <c r="R13" s="17">
        <v>94</v>
      </c>
      <c r="S13" s="18">
        <v>21</v>
      </c>
      <c r="T13" s="31">
        <v>106</v>
      </c>
      <c r="U13" s="16">
        <v>82</v>
      </c>
      <c r="V13" s="44">
        <v>-12</v>
      </c>
      <c r="W13" s="16">
        <v>56</v>
      </c>
      <c r="X13" s="12">
        <v>90</v>
      </c>
      <c r="Y13" s="16">
        <v>87</v>
      </c>
      <c r="Z13" s="44">
        <v>5</v>
      </c>
      <c r="AA13" s="81">
        <v>78</v>
      </c>
      <c r="AB13" s="144">
        <v>90</v>
      </c>
      <c r="AC13" s="81">
        <v>82</v>
      </c>
      <c r="AD13" s="85">
        <v>-5</v>
      </c>
      <c r="AE13" s="79">
        <v>68</v>
      </c>
      <c r="AF13" s="101">
        <v>90</v>
      </c>
      <c r="AG13" s="186">
        <v>74</v>
      </c>
      <c r="AH13" s="92">
        <v>-8</v>
      </c>
      <c r="AI13" s="79">
        <v>67</v>
      </c>
      <c r="AJ13" s="78">
        <v>90</v>
      </c>
      <c r="AK13" s="78">
        <v>58</v>
      </c>
      <c r="AL13" s="92">
        <v>-16</v>
      </c>
      <c r="AM13" s="78">
        <f>'[1]35 capa d''accueil théorique'!$AP$81</f>
        <v>51</v>
      </c>
      <c r="AN13" s="101">
        <f>'[1]35 capa d''accueil théorique'!$AR$81</f>
        <v>75</v>
      </c>
      <c r="AO13" s="186">
        <f>'[1]35 capa d''accueil théorique'!$AS$81</f>
        <v>36</v>
      </c>
      <c r="AP13" s="92">
        <f t="shared" si="0"/>
        <v>-22</v>
      </c>
      <c r="AQ13" s="78">
        <f>'[1]35 capa d''accueil théorique'!$AT$81</f>
        <v>33</v>
      </c>
      <c r="AR13" s="78">
        <f>'[1]35 capa d''accueil théorique'!$AV$81</f>
        <v>45</v>
      </c>
      <c r="AS13" s="210">
        <f>'[4]35 capa d''accueil théorique'!$AW$79</f>
        <v>45</v>
      </c>
      <c r="AT13" s="92">
        <f>+AS13-AO13</f>
        <v>9</v>
      </c>
      <c r="AU13" s="78">
        <f>'[4]35 capa d''accueil théorique'!$AX$79</f>
        <v>37</v>
      </c>
      <c r="AV13" s="78">
        <f>'[4]35 capa d''accueil théorique'!$AZ$79</f>
        <v>50</v>
      </c>
      <c r="AW13" s="78">
        <f>'[5]35 capa d''accueil théorique'!$BA$79</f>
        <v>46</v>
      </c>
      <c r="AX13" s="92">
        <f t="shared" si="1"/>
        <v>1</v>
      </c>
      <c r="AY13" s="78">
        <f>'[5]35 capa d''accueil théorique'!$BB$79</f>
        <v>53</v>
      </c>
      <c r="AZ13" s="101">
        <f>'[5]35 capa d''accueil théorique'!$BD$79</f>
        <v>65</v>
      </c>
      <c r="BA13" s="186">
        <f>'[7]35 capa d''accueil théorique'!$BE$78</f>
        <v>46</v>
      </c>
      <c r="BB13" s="92">
        <f>BA13-AW13</f>
        <v>0</v>
      </c>
      <c r="BC13" s="78">
        <f>'[9]35 capa d''accueil théorique'!$BF$78</f>
        <v>33</v>
      </c>
      <c r="BD13" s="78">
        <f>'[9]35 capa d''accueil théorique'!$BH$78</f>
        <v>55</v>
      </c>
      <c r="BE13" s="78">
        <f>'[9]35 capa d''accueil théorique'!$BI$78</f>
        <v>24</v>
      </c>
      <c r="BF13" s="92">
        <f t="shared" si="2"/>
        <v>-22</v>
      </c>
      <c r="BG13" s="78">
        <f>'[9]35 capa d''accueil théorique'!$BJ$78</f>
        <v>25</v>
      </c>
      <c r="BH13" s="78">
        <f>'[9]35 capa d''accueil théorique'!$BL$78</f>
        <v>35</v>
      </c>
      <c r="BI13" s="222">
        <f>BJ13-BH13</f>
        <v>55</v>
      </c>
      <c r="BJ13" s="222">
        <v>90</v>
      </c>
      <c r="BK13" s="78">
        <f>'[9]35 capa d''accueil théorique'!$BM$78</f>
        <v>28</v>
      </c>
      <c r="BL13" s="92">
        <f t="shared" si="3"/>
        <v>4</v>
      </c>
      <c r="BM13" s="78">
        <f>'[11]35 capa d''accueil théorique'!$BN$78</f>
        <v>34</v>
      </c>
      <c r="BN13" s="78">
        <v>90</v>
      </c>
      <c r="BO13" s="78">
        <f>'[11]35 capa d''accueil théorique'!$BR$78</f>
        <v>28</v>
      </c>
      <c r="BP13" s="92">
        <f t="shared" si="4"/>
        <v>0</v>
      </c>
      <c r="BQ13" s="78">
        <v>29</v>
      </c>
      <c r="BR13" s="78">
        <f>'[13]35 capa d''accueil théorique'!$CB$86</f>
        <v>60</v>
      </c>
      <c r="BS13" s="78">
        <f>'[13]35 capa d''accueil théorique'!$BX$86</f>
        <v>33</v>
      </c>
      <c r="BT13" s="92">
        <f t="shared" si="5"/>
        <v>5</v>
      </c>
      <c r="BU13" s="99">
        <f>'[13]35 capa d''accueil théorique'!$BY$86</f>
        <v>30</v>
      </c>
      <c r="BV13" s="248">
        <f>'[13]35 capa d''accueil théorique'!$CC$86</f>
        <v>28</v>
      </c>
      <c r="BW13" s="238">
        <f t="shared" si="6"/>
        <v>-5</v>
      </c>
      <c r="BX13" s="282">
        <f>'[17]35 capa d''accueil théorique'!$CF$102</f>
        <v>28</v>
      </c>
      <c r="BY13" s="275">
        <f>+'[17]35 capa d''accueil théorique'!$CJ$102</f>
        <v>23</v>
      </c>
      <c r="BZ13" s="238">
        <f t="shared" si="7"/>
        <v>-5</v>
      </c>
      <c r="CA13" s="282">
        <f>'[17]35 capa d''accueil théorique'!$CF$102</f>
        <v>28</v>
      </c>
      <c r="CB13" s="275">
        <f>+'[17]35 capa d''accueil théorique'!$CJ$102</f>
        <v>23</v>
      </c>
      <c r="CC13" s="238">
        <f t="shared" si="8"/>
        <v>0</v>
      </c>
    </row>
    <row r="14" spans="1:81" s="5" customFormat="1" ht="13.5" customHeight="1">
      <c r="A14" s="6" t="s">
        <v>11</v>
      </c>
      <c r="B14" s="16">
        <v>12</v>
      </c>
      <c r="C14" s="17">
        <v>15</v>
      </c>
      <c r="D14" s="18">
        <v>15</v>
      </c>
      <c r="E14" s="16">
        <v>24</v>
      </c>
      <c r="F14" s="18">
        <v>14</v>
      </c>
      <c r="G14" s="16">
        <v>35</v>
      </c>
      <c r="H14" s="18">
        <v>19</v>
      </c>
      <c r="I14" s="31">
        <v>21</v>
      </c>
      <c r="J14" s="16">
        <v>21</v>
      </c>
      <c r="K14" s="18">
        <v>17</v>
      </c>
      <c r="L14" s="44">
        <v>-2</v>
      </c>
      <c r="M14" s="12">
        <v>13</v>
      </c>
      <c r="N14" s="16">
        <v>13</v>
      </c>
      <c r="O14" s="17">
        <v>12</v>
      </c>
      <c r="P14" s="18">
        <v>-5</v>
      </c>
      <c r="Q14" s="56">
        <v>10</v>
      </c>
      <c r="R14" s="17">
        <v>7</v>
      </c>
      <c r="S14" s="18">
        <v>-5</v>
      </c>
      <c r="T14" s="31">
        <v>6</v>
      </c>
      <c r="U14" s="16">
        <v>6</v>
      </c>
      <c r="V14" s="44">
        <v>-1</v>
      </c>
      <c r="W14" s="16">
        <v>6</v>
      </c>
      <c r="X14" s="12">
        <v>15</v>
      </c>
      <c r="Y14" s="16">
        <v>5</v>
      </c>
      <c r="Z14" s="44">
        <v>-1</v>
      </c>
      <c r="AA14" s="81">
        <v>10</v>
      </c>
      <c r="AB14" s="144">
        <v>15</v>
      </c>
      <c r="AC14" s="81">
        <v>6</v>
      </c>
      <c r="AD14" s="85">
        <v>1</v>
      </c>
      <c r="AE14" s="79">
        <v>11</v>
      </c>
      <c r="AF14" s="101">
        <v>15</v>
      </c>
      <c r="AG14" s="186">
        <v>4</v>
      </c>
      <c r="AH14" s="92">
        <v>-2</v>
      </c>
      <c r="AI14" s="99">
        <v>0</v>
      </c>
      <c r="AJ14" s="84">
        <v>0</v>
      </c>
      <c r="AK14" s="78">
        <v>0</v>
      </c>
      <c r="AL14" s="123">
        <v>-4</v>
      </c>
      <c r="AM14" s="78">
        <f>'[1]56 capa d''accueil théorique'!$AP$148</f>
        <v>0</v>
      </c>
      <c r="AN14" s="101">
        <f>'[1]56 capa d''accueil théorique'!$AR$148</f>
        <v>0</v>
      </c>
      <c r="AO14" s="186">
        <f>'[1]56 capa d''accueil théorique'!$AS$148</f>
        <v>0</v>
      </c>
      <c r="AP14" s="92">
        <f t="shared" si="0"/>
        <v>0</v>
      </c>
      <c r="AQ14" s="78">
        <f>'[1]56 capa d''accueil théorique'!$AT$148</f>
        <v>0</v>
      </c>
      <c r="AR14" s="78">
        <f>'[1]56 capa d''accueil théorique'!$AV$148</f>
        <v>0</v>
      </c>
      <c r="AS14" s="210">
        <f>'[1]56 capa d''accueil théorique'!$AW$150</f>
        <v>0</v>
      </c>
      <c r="AT14" s="92">
        <f>+AS14-AO14</f>
        <v>0</v>
      </c>
      <c r="AU14" s="78">
        <v>0</v>
      </c>
      <c r="AV14" s="78">
        <v>0</v>
      </c>
      <c r="AW14" s="78">
        <f>'[5]56 capa d''accueil théorique'!$BA$150</f>
        <v>0</v>
      </c>
      <c r="AX14" s="92">
        <f t="shared" si="1"/>
        <v>0</v>
      </c>
      <c r="AY14" s="78">
        <v>0</v>
      </c>
      <c r="AZ14" s="101">
        <v>0</v>
      </c>
      <c r="BA14" s="186">
        <v>0</v>
      </c>
      <c r="BB14" s="92">
        <f>BA14-AW14</f>
        <v>0</v>
      </c>
      <c r="BC14" s="78">
        <v>0</v>
      </c>
      <c r="BD14" s="78">
        <v>0</v>
      </c>
      <c r="BE14" s="78">
        <v>0</v>
      </c>
      <c r="BF14" s="92">
        <f t="shared" si="2"/>
        <v>0</v>
      </c>
      <c r="BG14" s="78">
        <v>0</v>
      </c>
      <c r="BH14" s="78">
        <v>0</v>
      </c>
      <c r="BI14" s="222">
        <v>0</v>
      </c>
      <c r="BJ14" s="222">
        <v>0</v>
      </c>
      <c r="BK14" s="78">
        <v>0</v>
      </c>
      <c r="BL14" s="92">
        <f t="shared" si="3"/>
        <v>0</v>
      </c>
      <c r="BM14" s="78">
        <v>0</v>
      </c>
      <c r="BN14" s="78">
        <v>0</v>
      </c>
      <c r="BO14" s="78">
        <v>0</v>
      </c>
      <c r="BP14" s="92">
        <f t="shared" si="4"/>
        <v>0</v>
      </c>
      <c r="BQ14" s="78">
        <v>0</v>
      </c>
      <c r="BR14" s="78">
        <v>0</v>
      </c>
      <c r="BS14" s="78">
        <v>0</v>
      </c>
      <c r="BT14" s="92">
        <f t="shared" si="5"/>
        <v>0</v>
      </c>
      <c r="BU14" s="99">
        <f>'[16]56 capa d''accueil théorique'!$BY$198</f>
        <v>20</v>
      </c>
      <c r="BV14" s="248">
        <f>'[16]56 capa d''accueil théorique'!$CC$198</f>
        <v>11</v>
      </c>
      <c r="BW14" s="238">
        <f t="shared" si="6"/>
        <v>11</v>
      </c>
      <c r="BX14" s="282">
        <f>'[17]56 capa d''accueil théorique'!$CF$237</f>
        <v>21</v>
      </c>
      <c r="BY14" s="275">
        <f>+'[17]56 capa d''accueil théorique'!$CJ$237</f>
        <v>16</v>
      </c>
      <c r="BZ14" s="238">
        <f t="shared" si="7"/>
        <v>5</v>
      </c>
      <c r="CA14" s="282">
        <f>'[17]56 capa d''accueil théorique'!$CF$237</f>
        <v>21</v>
      </c>
      <c r="CB14" s="275">
        <f>+'[17]56 capa d''accueil théorique'!$CJ$237</f>
        <v>16</v>
      </c>
      <c r="CC14" s="238">
        <f t="shared" si="8"/>
        <v>0</v>
      </c>
    </row>
    <row r="15" spans="1:81" s="8" customFormat="1" ht="13.5" customHeight="1" thickBot="1">
      <c r="A15" s="7" t="s">
        <v>12</v>
      </c>
      <c r="B15" s="22">
        <v>367</v>
      </c>
      <c r="C15" s="23">
        <v>421</v>
      </c>
      <c r="D15" s="24">
        <v>421</v>
      </c>
      <c r="E15" s="22">
        <v>408</v>
      </c>
      <c r="F15" s="24">
        <v>300</v>
      </c>
      <c r="G15" s="22">
        <v>319</v>
      </c>
      <c r="H15" s="24">
        <v>392</v>
      </c>
      <c r="I15" s="34">
        <v>425</v>
      </c>
      <c r="J15" s="22">
        <v>422</v>
      </c>
      <c r="K15" s="24">
        <v>345</v>
      </c>
      <c r="L15" s="138">
        <v>-47</v>
      </c>
      <c r="M15" s="4">
        <v>357</v>
      </c>
      <c r="N15" s="22">
        <v>351</v>
      </c>
      <c r="O15" s="23">
        <v>320</v>
      </c>
      <c r="P15" s="24">
        <v>-25</v>
      </c>
      <c r="Q15" s="58">
        <v>331</v>
      </c>
      <c r="R15" s="23">
        <v>326</v>
      </c>
      <c r="S15" s="23">
        <v>6</v>
      </c>
      <c r="T15" s="34">
        <v>348</v>
      </c>
      <c r="U15" s="156">
        <v>297</v>
      </c>
      <c r="V15" s="48">
        <v>-29</v>
      </c>
      <c r="W15" s="22">
        <v>285</v>
      </c>
      <c r="X15" s="4">
        <v>414</v>
      </c>
      <c r="Y15" s="22">
        <v>357</v>
      </c>
      <c r="Z15" s="48">
        <v>60</v>
      </c>
      <c r="AA15" s="22">
        <v>245</v>
      </c>
      <c r="AB15" s="4">
        <v>345</v>
      </c>
      <c r="AC15" s="22">
        <v>236</v>
      </c>
      <c r="AD15" s="68">
        <v>-121</v>
      </c>
      <c r="AE15" s="22">
        <v>225</v>
      </c>
      <c r="AF15" s="4">
        <v>315</v>
      </c>
      <c r="AG15" s="163">
        <v>226</v>
      </c>
      <c r="AH15" s="58">
        <v>-10</v>
      </c>
      <c r="AI15" s="125">
        <v>213</v>
      </c>
      <c r="AJ15" s="107">
        <v>320</v>
      </c>
      <c r="AK15" s="107">
        <v>209</v>
      </c>
      <c r="AL15" s="39">
        <v>-17</v>
      </c>
      <c r="AM15" s="125">
        <f>SUM(AM11:AM14)</f>
        <v>224</v>
      </c>
      <c r="AN15" s="192">
        <f>SUM(AN11:AN14)</f>
        <v>320</v>
      </c>
      <c r="AO15" s="195">
        <f>SUM(AO11:AO14)</f>
        <v>206</v>
      </c>
      <c r="AP15" s="47">
        <f t="shared" si="0"/>
        <v>-3</v>
      </c>
      <c r="AQ15" s="125">
        <f>SUM(AQ11:AQ14)</f>
        <v>211</v>
      </c>
      <c r="AR15" s="107">
        <f>SUM(AR11:AR14)</f>
        <v>260</v>
      </c>
      <c r="AS15" s="214">
        <f>SUM(AS11:AS14)</f>
        <v>235</v>
      </c>
      <c r="AT15" s="141">
        <f>AS15-AO15</f>
        <v>29</v>
      </c>
      <c r="AU15" s="125">
        <f>SUM(AU11:AU14)</f>
        <v>208</v>
      </c>
      <c r="AV15" s="107">
        <f>SUM(AV11:AV14)</f>
        <v>275</v>
      </c>
      <c r="AW15" s="107">
        <f>SUM(AW11:AW14)</f>
        <v>203</v>
      </c>
      <c r="AX15" s="141">
        <f t="shared" si="1"/>
        <v>-32</v>
      </c>
      <c r="AY15" s="125">
        <f>SUM(AY11:AY14)</f>
        <v>207</v>
      </c>
      <c r="AZ15" s="192">
        <f>SUM(AZ11:AZ14)</f>
        <v>275</v>
      </c>
      <c r="BA15" s="195">
        <f>SUM(BA11:BA14)</f>
        <v>249</v>
      </c>
      <c r="BB15" s="164">
        <f>BA15-AW15</f>
        <v>46</v>
      </c>
      <c r="BC15" s="125">
        <f>SUM(BC11:BC14)</f>
        <v>265</v>
      </c>
      <c r="BD15" s="107">
        <f>SUM(BD11:BD14)</f>
        <v>325</v>
      </c>
      <c r="BE15" s="107">
        <f>SUM(BE11:BE14)</f>
        <v>224</v>
      </c>
      <c r="BF15" s="164">
        <f t="shared" si="2"/>
        <v>-25</v>
      </c>
      <c r="BG15" s="125">
        <f>SUM(BG11:BG14)</f>
        <v>237</v>
      </c>
      <c r="BH15" s="107">
        <f>SUM(BH11:BH14)</f>
        <v>280</v>
      </c>
      <c r="BI15" s="226">
        <f>SUM(BI11:BI14)</f>
        <v>380</v>
      </c>
      <c r="BJ15" s="226">
        <f>SUM(BJ11:BJ14)</f>
        <v>660</v>
      </c>
      <c r="BK15" s="107">
        <f>SUM(BK11:BK14)</f>
        <v>251</v>
      </c>
      <c r="BL15" s="164">
        <f t="shared" si="3"/>
        <v>27</v>
      </c>
      <c r="BM15" s="125">
        <f>SUM(BM11:BM14)</f>
        <v>215</v>
      </c>
      <c r="BN15" s="107">
        <f>SUM(BN11:BN14)</f>
        <v>600</v>
      </c>
      <c r="BO15" s="107">
        <f>SUM(BO11:BO14)</f>
        <v>255</v>
      </c>
      <c r="BP15" s="92">
        <f t="shared" si="4"/>
        <v>4</v>
      </c>
      <c r="BQ15" s="125">
        <f>SUM(BQ11:BQ14)</f>
        <v>257</v>
      </c>
      <c r="BR15" s="107">
        <f>SUM(BR11:BR14)</f>
        <v>510</v>
      </c>
      <c r="BS15" s="107">
        <f>SUM(BS11:BS14)</f>
        <v>214</v>
      </c>
      <c r="BT15" s="92">
        <f t="shared" si="5"/>
        <v>-41</v>
      </c>
      <c r="BU15" s="232">
        <f>SUM(BU11:BU14)</f>
        <v>238</v>
      </c>
      <c r="BV15" s="252">
        <f>SUM(BV11:BV14)</f>
        <v>208</v>
      </c>
      <c r="BW15" s="264">
        <f t="shared" si="6"/>
        <v>-6</v>
      </c>
      <c r="BX15" s="286">
        <f>SUM(BX11:BX14)</f>
        <v>217</v>
      </c>
      <c r="BY15" s="279">
        <f>SUM(BY11:BY14)</f>
        <v>211</v>
      </c>
      <c r="BZ15" s="264">
        <f t="shared" si="7"/>
        <v>3</v>
      </c>
      <c r="CA15" s="286">
        <f>SUM(CA11:CA14)</f>
        <v>217</v>
      </c>
      <c r="CB15" s="279">
        <f>SUM(CB11:CB14)</f>
        <v>211</v>
      </c>
      <c r="CC15" s="264">
        <f t="shared" si="8"/>
        <v>0</v>
      </c>
    </row>
    <row r="16" spans="1:81" s="8" customFormat="1" ht="13.5" customHeight="1" thickBot="1">
      <c r="A16" s="165" t="s">
        <v>14</v>
      </c>
      <c r="B16" s="166">
        <v>4254</v>
      </c>
      <c r="C16" s="167">
        <v>3838</v>
      </c>
      <c r="D16" s="168">
        <v>3813</v>
      </c>
      <c r="E16" s="166">
        <v>4203</v>
      </c>
      <c r="F16" s="168">
        <v>3978</v>
      </c>
      <c r="G16" s="166">
        <v>4616</v>
      </c>
      <c r="H16" s="168">
        <v>4217</v>
      </c>
      <c r="I16" s="169">
        <v>4860</v>
      </c>
      <c r="J16" s="166">
        <v>4446</v>
      </c>
      <c r="K16" s="168">
        <v>3861</v>
      </c>
      <c r="L16" s="170">
        <v>-356</v>
      </c>
      <c r="M16" s="171">
        <v>3961</v>
      </c>
      <c r="N16" s="166">
        <v>3834</v>
      </c>
      <c r="O16" s="167">
        <v>3607</v>
      </c>
      <c r="P16" s="168">
        <v>-254</v>
      </c>
      <c r="Q16" s="172">
        <v>3720</v>
      </c>
      <c r="R16" s="167">
        <v>3650</v>
      </c>
      <c r="S16" s="167">
        <v>43</v>
      </c>
      <c r="T16" s="169">
        <v>4010</v>
      </c>
      <c r="U16" s="166">
        <v>3559</v>
      </c>
      <c r="V16" s="170">
        <v>-91</v>
      </c>
      <c r="W16" s="166">
        <v>3532</v>
      </c>
      <c r="X16" s="171">
        <v>5900</v>
      </c>
      <c r="Y16" s="166">
        <v>3342</v>
      </c>
      <c r="Z16" s="172">
        <v>-217</v>
      </c>
      <c r="AA16" s="166">
        <v>3352</v>
      </c>
      <c r="AB16" s="171">
        <v>5540</v>
      </c>
      <c r="AC16" s="166">
        <v>3346</v>
      </c>
      <c r="AD16" s="171">
        <v>4</v>
      </c>
      <c r="AE16" s="166">
        <v>3500</v>
      </c>
      <c r="AF16" s="171">
        <v>5523</v>
      </c>
      <c r="AG16" s="189">
        <v>3326</v>
      </c>
      <c r="AH16" s="172">
        <v>-20</v>
      </c>
      <c r="AI16" s="166">
        <v>3534</v>
      </c>
      <c r="AJ16" s="172">
        <v>5409</v>
      </c>
      <c r="AK16" s="173">
        <v>3293</v>
      </c>
      <c r="AL16" s="170">
        <v>-33</v>
      </c>
      <c r="AM16" s="174">
        <f>AM9+AM15</f>
        <v>3506</v>
      </c>
      <c r="AN16" s="193">
        <f>AN9+AN15</f>
        <v>5467</v>
      </c>
      <c r="AO16" s="196">
        <f>AO15+AO9</f>
        <v>3224</v>
      </c>
      <c r="AP16" s="170">
        <f t="shared" si="0"/>
        <v>-69</v>
      </c>
      <c r="AQ16" s="174">
        <f>AQ9+AQ15</f>
        <v>3454</v>
      </c>
      <c r="AR16" s="173">
        <f>AR15+AR9</f>
        <v>5174</v>
      </c>
      <c r="AS16" s="208">
        <f>AS15+AS9</f>
        <v>3399</v>
      </c>
      <c r="AT16" s="208">
        <f>AS16-AO16</f>
        <v>175</v>
      </c>
      <c r="AU16" s="174">
        <f>AU9+AU15</f>
        <v>3477</v>
      </c>
      <c r="AV16" s="173">
        <f>AV15+AV9</f>
        <v>5223</v>
      </c>
      <c r="AW16" s="173">
        <f>AW15+AW9</f>
        <v>3489</v>
      </c>
      <c r="AX16" s="175">
        <f t="shared" si="1"/>
        <v>90</v>
      </c>
      <c r="AY16" s="174">
        <f>AY9+AY15</f>
        <v>3756</v>
      </c>
      <c r="AZ16" s="193">
        <f>AZ15+AZ9</f>
        <v>5503</v>
      </c>
      <c r="BA16" s="174">
        <f>BA15+BA9</f>
        <v>3384</v>
      </c>
      <c r="BB16" s="175">
        <f>+BA16-AW16</f>
        <v>-105</v>
      </c>
      <c r="BC16" s="174">
        <f>+BC9+BC15</f>
        <v>3754</v>
      </c>
      <c r="BD16" s="173">
        <f>BD9+BD15</f>
        <v>5628</v>
      </c>
      <c r="BE16" s="173">
        <f>BE9+BE15</f>
        <v>3332</v>
      </c>
      <c r="BF16" s="175">
        <f t="shared" si="2"/>
        <v>-52</v>
      </c>
      <c r="BG16" s="174">
        <f>+BG9+BG15</f>
        <v>3631</v>
      </c>
      <c r="BH16" s="173">
        <f>BH9+BH15</f>
        <v>4985</v>
      </c>
      <c r="BI16" s="227">
        <f>BI9+BI15</f>
        <v>4915</v>
      </c>
      <c r="BJ16" s="227">
        <f>BJ9+BJ15</f>
        <v>9900</v>
      </c>
      <c r="BK16" s="173">
        <f>BK9+BK15</f>
        <v>3341</v>
      </c>
      <c r="BL16" s="175">
        <f t="shared" si="3"/>
        <v>9</v>
      </c>
      <c r="BM16" s="174">
        <f>+BM9+BM15</f>
        <v>3598</v>
      </c>
      <c r="BN16" s="173">
        <f>BN9+BN15</f>
        <v>9840</v>
      </c>
      <c r="BO16" s="173">
        <f>BO9+BO15</f>
        <v>3357</v>
      </c>
      <c r="BP16" s="175">
        <f t="shared" si="4"/>
        <v>16</v>
      </c>
      <c r="BQ16" s="174">
        <f>+BQ9+BQ15</f>
        <v>3989</v>
      </c>
      <c r="BR16" s="173">
        <f>BR9+BR15</f>
        <v>7800</v>
      </c>
      <c r="BS16" s="173">
        <f>BS9+BS15</f>
        <v>3075</v>
      </c>
      <c r="BT16" s="175">
        <f t="shared" si="5"/>
        <v>-282</v>
      </c>
      <c r="BU16" s="233">
        <f>+BU9+BU15</f>
        <v>3549</v>
      </c>
      <c r="BV16" s="261">
        <f>BV9+BV15</f>
        <v>2958</v>
      </c>
      <c r="BW16" s="265">
        <f t="shared" si="6"/>
        <v>-117</v>
      </c>
      <c r="BX16" s="287">
        <f>+BX9+BX15</f>
        <v>3430</v>
      </c>
      <c r="BY16" s="280">
        <f>BY9+BY15</f>
        <v>3001</v>
      </c>
      <c r="BZ16" s="265">
        <f t="shared" si="7"/>
        <v>43</v>
      </c>
      <c r="CA16" s="287">
        <f>+CA9+CA15</f>
        <v>3430</v>
      </c>
      <c r="CB16" s="280">
        <f>CB9+CB15</f>
        <v>3001</v>
      </c>
      <c r="CC16" s="265">
        <f t="shared" si="8"/>
        <v>0</v>
      </c>
    </row>
    <row r="17" spans="1:82" ht="15.75" customHeight="1" thickBot="1">
      <c r="A17" s="75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75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150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76"/>
      <c r="AQ17" s="61"/>
      <c r="AR17" s="61"/>
      <c r="AS17" s="61"/>
      <c r="AT17" s="76"/>
      <c r="AU17" s="61"/>
      <c r="AV17" s="61"/>
      <c r="AW17" s="61"/>
      <c r="AX17" s="303"/>
      <c r="AY17" s="61"/>
      <c r="AZ17" s="61"/>
      <c r="BA17" s="61"/>
      <c r="BB17" s="150"/>
      <c r="BC17" s="61"/>
      <c r="BD17" s="61"/>
      <c r="BE17" s="61"/>
      <c r="BF17" s="61"/>
      <c r="BG17" s="150"/>
      <c r="BH17" s="61"/>
      <c r="BI17" s="61"/>
      <c r="BJ17" s="61"/>
      <c r="BK17" s="61"/>
      <c r="BL17" s="61"/>
      <c r="BM17" s="150"/>
      <c r="BN17" s="61"/>
      <c r="BO17" s="61"/>
      <c r="BP17" s="61"/>
      <c r="BQ17" s="150"/>
      <c r="BR17" s="61"/>
      <c r="BS17" s="61"/>
      <c r="BT17" s="150"/>
      <c r="BU17" s="61"/>
      <c r="BV17" s="304"/>
      <c r="BW17" s="305"/>
      <c r="BX17" s="150"/>
      <c r="BY17" s="150"/>
      <c r="BZ17" s="150"/>
      <c r="CA17" s="150"/>
      <c r="CB17" s="150"/>
      <c r="CC17" s="150"/>
      <c r="CD17" s="61"/>
    </row>
    <row r="18" spans="1:81" ht="67.5" customHeight="1" thickBot="1">
      <c r="A18" s="3" t="s">
        <v>22</v>
      </c>
      <c r="B18" s="13" t="s">
        <v>2</v>
      </c>
      <c r="C18" s="14" t="s">
        <v>3</v>
      </c>
      <c r="D18" s="15" t="s">
        <v>4</v>
      </c>
      <c r="E18" s="13" t="s">
        <v>2</v>
      </c>
      <c r="F18" s="15" t="s">
        <v>4</v>
      </c>
      <c r="G18" s="13" t="s">
        <v>2</v>
      </c>
      <c r="H18" s="15" t="s">
        <v>4</v>
      </c>
      <c r="I18" s="35" t="s">
        <v>5</v>
      </c>
      <c r="J18" s="13" t="s">
        <v>2</v>
      </c>
      <c r="K18" s="15" t="s">
        <v>6</v>
      </c>
      <c r="L18" s="45" t="s">
        <v>15</v>
      </c>
      <c r="M18" s="35" t="s">
        <v>5</v>
      </c>
      <c r="N18" s="13" t="s">
        <v>2</v>
      </c>
      <c r="O18" s="14" t="s">
        <v>6</v>
      </c>
      <c r="P18" s="36" t="s">
        <v>16</v>
      </c>
      <c r="Q18" s="13" t="s">
        <v>2</v>
      </c>
      <c r="R18" s="14" t="s">
        <v>6</v>
      </c>
      <c r="S18" s="36" t="s">
        <v>23</v>
      </c>
      <c r="T18" s="35" t="s">
        <v>2</v>
      </c>
      <c r="U18" s="13" t="s">
        <v>6</v>
      </c>
      <c r="V18" s="45" t="s">
        <v>24</v>
      </c>
      <c r="W18" s="13" t="s">
        <v>2</v>
      </c>
      <c r="X18" s="135" t="s">
        <v>26</v>
      </c>
      <c r="Y18" s="13" t="s">
        <v>6</v>
      </c>
      <c r="Z18" s="45" t="s">
        <v>25</v>
      </c>
      <c r="AA18" s="13" t="s">
        <v>2</v>
      </c>
      <c r="AB18" s="135" t="s">
        <v>26</v>
      </c>
      <c r="AC18" s="157" t="s">
        <v>6</v>
      </c>
      <c r="AD18" s="67" t="s">
        <v>27</v>
      </c>
      <c r="AE18" s="13" t="s">
        <v>2</v>
      </c>
      <c r="AF18" s="54" t="s">
        <v>26</v>
      </c>
      <c r="AG18" s="14" t="s">
        <v>6</v>
      </c>
      <c r="AH18" s="45" t="s">
        <v>29</v>
      </c>
      <c r="AI18" s="13" t="s">
        <v>2</v>
      </c>
      <c r="AJ18" s="135" t="s">
        <v>26</v>
      </c>
      <c r="AK18" s="157" t="s">
        <v>6</v>
      </c>
      <c r="AL18" s="45" t="s">
        <v>30</v>
      </c>
      <c r="AM18" s="13" t="s">
        <v>2</v>
      </c>
      <c r="AN18" s="135" t="s">
        <v>26</v>
      </c>
      <c r="AO18" s="157" t="s">
        <v>6</v>
      </c>
      <c r="AP18" s="45" t="s">
        <v>31</v>
      </c>
      <c r="AQ18" s="13" t="s">
        <v>2</v>
      </c>
      <c r="AR18" s="54" t="s">
        <v>26</v>
      </c>
      <c r="AS18" s="14" t="s">
        <v>6</v>
      </c>
      <c r="AT18" s="45" t="s">
        <v>43</v>
      </c>
      <c r="AU18" s="13" t="s">
        <v>2</v>
      </c>
      <c r="AV18" s="135" t="s">
        <v>26</v>
      </c>
      <c r="AW18" s="13" t="s">
        <v>6</v>
      </c>
      <c r="AX18" s="45" t="s">
        <v>44</v>
      </c>
      <c r="AY18" s="13" t="s">
        <v>2</v>
      </c>
      <c r="AZ18" s="135" t="s">
        <v>26</v>
      </c>
      <c r="BA18" s="13" t="s">
        <v>6</v>
      </c>
      <c r="BB18" s="45" t="s">
        <v>46</v>
      </c>
      <c r="BC18" s="13" t="s">
        <v>2</v>
      </c>
      <c r="BD18" s="54" t="s">
        <v>26</v>
      </c>
      <c r="BE18" s="14" t="s">
        <v>6</v>
      </c>
      <c r="BF18" s="45" t="s">
        <v>54</v>
      </c>
      <c r="BG18" s="13" t="s">
        <v>2</v>
      </c>
      <c r="BH18" s="321" t="s">
        <v>26</v>
      </c>
      <c r="BI18" s="322"/>
      <c r="BJ18" s="323"/>
      <c r="BK18" s="14" t="s">
        <v>6</v>
      </c>
      <c r="BL18" s="45" t="s">
        <v>58</v>
      </c>
      <c r="BM18" s="13" t="s">
        <v>2</v>
      </c>
      <c r="BN18" s="54" t="s">
        <v>26</v>
      </c>
      <c r="BO18" s="14" t="s">
        <v>6</v>
      </c>
      <c r="BP18" s="45" t="s">
        <v>61</v>
      </c>
      <c r="BQ18" s="13" t="s">
        <v>2</v>
      </c>
      <c r="BR18" s="54" t="s">
        <v>26</v>
      </c>
      <c r="BS18" s="14" t="s">
        <v>6</v>
      </c>
      <c r="BT18" s="45" t="s">
        <v>66</v>
      </c>
      <c r="BU18" s="35" t="s">
        <v>2</v>
      </c>
      <c r="BV18" s="253" t="s">
        <v>6</v>
      </c>
      <c r="BW18" s="243" t="s">
        <v>72</v>
      </c>
      <c r="BX18" s="295" t="s">
        <v>2</v>
      </c>
      <c r="BY18" s="288" t="s">
        <v>6</v>
      </c>
      <c r="BZ18" s="243" t="s">
        <v>74</v>
      </c>
      <c r="CA18" s="295" t="s">
        <v>2</v>
      </c>
      <c r="CB18" s="288" t="s">
        <v>6</v>
      </c>
      <c r="CC18" s="243" t="s">
        <v>74</v>
      </c>
    </row>
    <row r="19" spans="1:81" s="61" customFormat="1" ht="12" customHeight="1">
      <c r="A19" s="130" t="s">
        <v>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130"/>
      <c r="O19" s="73"/>
      <c r="P19" s="73"/>
      <c r="Q19" s="73"/>
      <c r="R19" s="73"/>
      <c r="S19" s="73"/>
      <c r="T19" s="73"/>
      <c r="U19" s="130"/>
      <c r="V19" s="73"/>
      <c r="W19" s="73"/>
      <c r="X19" s="73"/>
      <c r="Y19" s="130"/>
      <c r="Z19" s="73"/>
      <c r="AA19" s="73"/>
      <c r="AB19" s="73"/>
      <c r="AC19" s="162"/>
      <c r="AD19" s="73"/>
      <c r="AE19" s="73"/>
      <c r="AF19" s="73"/>
      <c r="AG19" s="73"/>
      <c r="AH19" s="73"/>
      <c r="AI19" s="73"/>
      <c r="AJ19" s="73"/>
      <c r="AK19" s="162"/>
      <c r="AL19" s="73"/>
      <c r="AM19" s="73"/>
      <c r="AN19" s="73"/>
      <c r="AO19" s="162"/>
      <c r="AP19" s="62"/>
      <c r="AQ19" s="73"/>
      <c r="AR19" s="73"/>
      <c r="AS19" s="215"/>
      <c r="AT19" s="62"/>
      <c r="AU19" s="73"/>
      <c r="AV19" s="73"/>
      <c r="AW19" s="209"/>
      <c r="AX19" s="62"/>
      <c r="AY19" s="73"/>
      <c r="AZ19" s="73"/>
      <c r="BA19" s="209"/>
      <c r="BB19" s="62"/>
      <c r="BC19" s="73"/>
      <c r="BD19" s="73"/>
      <c r="BE19" s="73"/>
      <c r="BF19" s="62"/>
      <c r="BG19" s="73"/>
      <c r="BH19" s="73"/>
      <c r="BI19" s="73"/>
      <c r="BJ19" s="73"/>
      <c r="BK19" s="73"/>
      <c r="BL19" s="62"/>
      <c r="BM19" s="73"/>
      <c r="BN19" s="73"/>
      <c r="BO19" s="73"/>
      <c r="BP19" s="62"/>
      <c r="BQ19" s="73"/>
      <c r="BR19" s="73"/>
      <c r="BS19" s="73"/>
      <c r="BT19" s="62"/>
      <c r="BU19" s="130"/>
      <c r="BV19" s="256"/>
      <c r="BW19" s="257"/>
      <c r="BX19" s="296"/>
      <c r="BY19" s="289"/>
      <c r="BZ19" s="257"/>
      <c r="CA19" s="296"/>
      <c r="CB19" s="289"/>
      <c r="CC19" s="257"/>
    </row>
    <row r="20" spans="1:81" ht="12" customHeight="1">
      <c r="A20" s="6" t="s">
        <v>8</v>
      </c>
      <c r="B20" s="16">
        <v>185</v>
      </c>
      <c r="C20" s="17">
        <v>167</v>
      </c>
      <c r="D20" s="18">
        <v>161</v>
      </c>
      <c r="E20" s="16">
        <v>174</v>
      </c>
      <c r="F20" s="18">
        <v>151</v>
      </c>
      <c r="G20" s="16">
        <v>195</v>
      </c>
      <c r="H20" s="18">
        <v>128</v>
      </c>
      <c r="I20" s="31"/>
      <c r="J20" s="16">
        <v>149</v>
      </c>
      <c r="K20" s="18">
        <v>136</v>
      </c>
      <c r="L20" s="44">
        <v>8</v>
      </c>
      <c r="M20" s="31"/>
      <c r="N20" s="16">
        <v>149</v>
      </c>
      <c r="O20" s="17">
        <v>95</v>
      </c>
      <c r="P20" s="18">
        <v>-41</v>
      </c>
      <c r="Q20" s="16">
        <v>87</v>
      </c>
      <c r="R20" s="17">
        <v>133</v>
      </c>
      <c r="S20" s="18">
        <v>38</v>
      </c>
      <c r="T20" s="31">
        <v>134</v>
      </c>
      <c r="U20" s="16">
        <v>147</v>
      </c>
      <c r="V20" s="44">
        <v>14</v>
      </c>
      <c r="W20" s="16">
        <v>151</v>
      </c>
      <c r="X20" s="12">
        <v>289</v>
      </c>
      <c r="Y20" s="16">
        <v>108</v>
      </c>
      <c r="Z20" s="44">
        <v>-39</v>
      </c>
      <c r="AA20" s="16">
        <v>114</v>
      </c>
      <c r="AB20" s="100">
        <v>265</v>
      </c>
      <c r="AC20" s="197">
        <v>138</v>
      </c>
      <c r="AD20" s="85">
        <v>30</v>
      </c>
      <c r="AE20" s="89">
        <v>151</v>
      </c>
      <c r="AF20" s="90">
        <v>305</v>
      </c>
      <c r="AG20" s="90">
        <v>149</v>
      </c>
      <c r="AH20" s="93">
        <v>11</v>
      </c>
      <c r="AI20" s="89">
        <v>162</v>
      </c>
      <c r="AJ20" s="100">
        <v>300</v>
      </c>
      <c r="AK20" s="197">
        <v>166</v>
      </c>
      <c r="AL20" s="92">
        <v>17</v>
      </c>
      <c r="AM20" s="88">
        <f>'[2]22 _capa d_accueil théorique_'!$AL$53</f>
        <v>158</v>
      </c>
      <c r="AN20" s="103">
        <f>'[2]22 _capa d_accueil théorique_'!$AN$53</f>
        <v>300</v>
      </c>
      <c r="AO20" s="197">
        <f>'[2]22 _capa d_accueil théorique_'!$AO$53</f>
        <v>111</v>
      </c>
      <c r="AP20" s="92">
        <f>AO20-AK20</f>
        <v>-55</v>
      </c>
      <c r="AQ20" s="88">
        <f>'[2]22 _capa d_accueil théorique_'!$AP$53</f>
        <v>119</v>
      </c>
      <c r="AR20" s="88">
        <f>'[2]22 _capa d_accueil théorique_'!$AR$53</f>
        <v>260</v>
      </c>
      <c r="AS20" s="216">
        <f>'[3]22 _capa d_accueil théorique_'!$AS$53</f>
        <v>111</v>
      </c>
      <c r="AT20" s="92">
        <f>AS20-AO20</f>
        <v>0</v>
      </c>
      <c r="AU20" s="88">
        <f>'[3]22 _capa d_accueil théorique_'!$AT$53</f>
        <v>108</v>
      </c>
      <c r="AV20" s="88">
        <f>'[3]22 _capa d_accueil théorique_'!$AV$53</f>
        <v>240</v>
      </c>
      <c r="AW20" s="216">
        <f>'[6]22 _capa d_accueil théorique_'!$AW$53</f>
        <v>138</v>
      </c>
      <c r="AX20" s="92">
        <f>+AW20-AS20</f>
        <v>27</v>
      </c>
      <c r="AY20" s="88">
        <f>'[6]22 _capa d_accueil théorique_'!$AX$53</f>
        <v>214</v>
      </c>
      <c r="AZ20" s="88">
        <f>'[6]22 _capa d_accueil théorique_'!$AZ$53</f>
        <v>320</v>
      </c>
      <c r="BA20" s="88">
        <f>'[8]22 _capa d_accueil théorique_'!$BA$53</f>
        <v>198</v>
      </c>
      <c r="BB20" s="92">
        <f>BA20-AW20</f>
        <v>60</v>
      </c>
      <c r="BC20" s="89">
        <f>'[10]22 _capa d_accueil théorique_'!$BB$53</f>
        <v>215</v>
      </c>
      <c r="BD20" s="88">
        <f>'[10]22 _capa d_accueil théorique_'!$BD$53</f>
        <v>300</v>
      </c>
      <c r="BE20" s="88">
        <f>'[10]22 _capa d_accueil théorique_'!$BE$53</f>
        <v>210</v>
      </c>
      <c r="BF20" s="92">
        <f>BE20-BA20</f>
        <v>12</v>
      </c>
      <c r="BG20" s="88">
        <f>'[10]22 _capa d_accueil théorique_'!$BF$53</f>
        <v>225</v>
      </c>
      <c r="BH20" s="324">
        <f>'[10]22 _capa d_accueil théorique_'!$BH$53</f>
        <v>280</v>
      </c>
      <c r="BI20" s="325"/>
      <c r="BJ20" s="326"/>
      <c r="BK20" s="88">
        <f>'[10]22 _capa d_accueil théorique_'!$BI$53</f>
        <v>208</v>
      </c>
      <c r="BL20" s="92">
        <f>BK20-BE20</f>
        <v>-2</v>
      </c>
      <c r="BM20" s="88">
        <f>'[12]22 _capa d_accueil théorique_'!$BJ$53</f>
        <v>224</v>
      </c>
      <c r="BN20" s="88">
        <f>'[12]22 _capa d_accueil théorique_'!$BL$53</f>
        <v>280</v>
      </c>
      <c r="BO20" s="88">
        <f>'[12]22 _capa d_accueil théorique_'!$BM$53</f>
        <v>205</v>
      </c>
      <c r="BP20" s="92">
        <f>BO20-BK20</f>
        <v>-3</v>
      </c>
      <c r="BQ20" s="88">
        <v>214</v>
      </c>
      <c r="BR20" s="88">
        <v>280</v>
      </c>
      <c r="BS20" s="88">
        <f>'[14]22 _capa d_accueil théorique_'!$BQ$53</f>
        <v>195</v>
      </c>
      <c r="BT20" s="92">
        <f>BS20-BO20</f>
        <v>-10</v>
      </c>
      <c r="BU20" s="102">
        <f>'[15]22 _capa d_accueil théorique_'!$BR$53</f>
        <v>214</v>
      </c>
      <c r="BV20" s="254">
        <f>'[14]22 _capa d_accueil théorique_'!$BU$53</f>
        <v>196</v>
      </c>
      <c r="BW20" s="266">
        <f>BV20-BS20</f>
        <v>1</v>
      </c>
      <c r="BX20" s="297">
        <f>'[18]22 _capa d_accueil théorique_'!$BW$53</f>
        <v>231</v>
      </c>
      <c r="BY20" s="306">
        <f>+'[18]22 _capa d_accueil théorique_'!$BZ$53</f>
        <v>187</v>
      </c>
      <c r="BZ20" s="266">
        <f>BY20-BV20</f>
        <v>-9</v>
      </c>
      <c r="CA20" s="297">
        <f>'[18]22 _capa d_accueil théorique_'!$BW$53</f>
        <v>231</v>
      </c>
      <c r="CB20" s="306">
        <f>+'[18]22 _capa d_accueil théorique_'!$BZ$53</f>
        <v>187</v>
      </c>
      <c r="CC20" s="266">
        <f>CB20-BY20</f>
        <v>0</v>
      </c>
    </row>
    <row r="21" spans="1:81" ht="12" customHeight="1">
      <c r="A21" s="6" t="s">
        <v>9</v>
      </c>
      <c r="B21" s="16">
        <v>258</v>
      </c>
      <c r="C21" s="17">
        <v>263</v>
      </c>
      <c r="D21" s="18">
        <v>236</v>
      </c>
      <c r="E21" s="16">
        <v>247</v>
      </c>
      <c r="F21" s="18">
        <v>187</v>
      </c>
      <c r="G21" s="16">
        <v>220</v>
      </c>
      <c r="H21" s="18">
        <v>204</v>
      </c>
      <c r="I21" s="31"/>
      <c r="J21" s="16">
        <v>207</v>
      </c>
      <c r="K21" s="18">
        <v>169</v>
      </c>
      <c r="L21" s="44">
        <v>-35</v>
      </c>
      <c r="M21" s="31"/>
      <c r="N21" s="16">
        <v>169</v>
      </c>
      <c r="O21" s="17">
        <v>152</v>
      </c>
      <c r="P21" s="18">
        <v>-17</v>
      </c>
      <c r="Q21" s="16">
        <v>178</v>
      </c>
      <c r="R21" s="17">
        <v>214</v>
      </c>
      <c r="S21" s="18">
        <v>62</v>
      </c>
      <c r="T21" s="153">
        <v>226</v>
      </c>
      <c r="U21" s="16">
        <v>223</v>
      </c>
      <c r="V21" s="44">
        <v>9</v>
      </c>
      <c r="W21" s="42">
        <v>248</v>
      </c>
      <c r="X21" s="85">
        <v>620</v>
      </c>
      <c r="Y21" s="16">
        <v>218</v>
      </c>
      <c r="Z21" s="44">
        <v>-5</v>
      </c>
      <c r="AA21" s="42">
        <v>234</v>
      </c>
      <c r="AB21" s="101">
        <v>690</v>
      </c>
      <c r="AC21" s="186">
        <v>206</v>
      </c>
      <c r="AD21" s="85">
        <v>-12</v>
      </c>
      <c r="AE21" s="79">
        <v>191</v>
      </c>
      <c r="AF21" s="17">
        <v>520</v>
      </c>
      <c r="AG21" s="17">
        <v>176</v>
      </c>
      <c r="AH21" s="93">
        <v>-30</v>
      </c>
      <c r="AI21" s="79">
        <v>197</v>
      </c>
      <c r="AJ21" s="101">
        <v>500</v>
      </c>
      <c r="AK21" s="186">
        <v>148</v>
      </c>
      <c r="AL21" s="92">
        <v>-28</v>
      </c>
      <c r="AM21" s="84">
        <f>'[2]29 _capa d_accueil théorique_'!$AL$56</f>
        <v>207</v>
      </c>
      <c r="AN21" s="146">
        <f>'[2]29 _capa d_accueil théorique_'!$AN$56</f>
        <v>560</v>
      </c>
      <c r="AO21" s="186">
        <f>'[2]29 _capa d_accueil théorique_'!$AO$56</f>
        <v>168</v>
      </c>
      <c r="AP21" s="92">
        <f aca="true" t="shared" si="9" ref="AP21:AP31">AO21-AK21</f>
        <v>20</v>
      </c>
      <c r="AQ21" s="84">
        <f>'[2]29 _capa d_accueil théorique_'!$AP$56</f>
        <v>205</v>
      </c>
      <c r="AR21" s="84">
        <f>'[2]29 _capa d_accueil théorique_'!$AR$56</f>
        <v>435</v>
      </c>
      <c r="AS21" s="217">
        <f>'[3]29 _capa d_accueil théorique_'!$AS$56</f>
        <v>162</v>
      </c>
      <c r="AT21" s="92">
        <f>AS21-AO21</f>
        <v>-6</v>
      </c>
      <c r="AU21" s="84">
        <f>'[3]29 _capa d_accueil théorique_'!$AT$56</f>
        <v>185</v>
      </c>
      <c r="AV21" s="84">
        <f>'[3]29 _capa d_accueil théorique_'!$AV$56</f>
        <v>455</v>
      </c>
      <c r="AW21" s="217">
        <f>'[6]29 _capa d_accueil théorique_'!$AW$56</f>
        <v>170</v>
      </c>
      <c r="AX21" s="92">
        <f>+AW21-AS21</f>
        <v>8</v>
      </c>
      <c r="AY21" s="84">
        <f>'[6]29 _capa d_accueil théorique_'!$AX$56</f>
        <v>196</v>
      </c>
      <c r="AZ21" s="84">
        <f>'[8]29 _capa d_accueil théorique_'!$AZ$56</f>
        <v>465</v>
      </c>
      <c r="BA21" s="84">
        <f>'[8]29 _capa d_accueil théorique_'!$BA$56</f>
        <v>190</v>
      </c>
      <c r="BB21" s="92">
        <f>BA21-AW21</f>
        <v>20</v>
      </c>
      <c r="BC21" s="79">
        <f>'[10]29 _capa d_accueil théorique_'!$BB$71</f>
        <v>253</v>
      </c>
      <c r="BD21" s="84">
        <f>'[10]29 _capa d_accueil théorique_'!$BD$71</f>
        <v>435</v>
      </c>
      <c r="BE21" s="84">
        <f>'[10]29 _capa d_accueil théorique_'!$BE$71</f>
        <v>218</v>
      </c>
      <c r="BF21" s="92">
        <f>BE21-BA21</f>
        <v>28</v>
      </c>
      <c r="BG21" s="84">
        <f>'[10]29 _capa d_accueil théorique_'!$BF$56</f>
        <v>265</v>
      </c>
      <c r="BH21" s="327">
        <f>'[10]29 _capa d_accueil théorique_'!$BH$56</f>
        <v>505</v>
      </c>
      <c r="BI21" s="328"/>
      <c r="BJ21" s="329"/>
      <c r="BK21" s="84">
        <f>'[10]29 _capa d_accueil théorique_'!$BI$56</f>
        <v>185</v>
      </c>
      <c r="BL21" s="92">
        <f>BK21-BE21</f>
        <v>-33</v>
      </c>
      <c r="BM21" s="84">
        <f>'[12]29 _capa d_accueil théorique_'!$BJ$56</f>
        <v>258</v>
      </c>
      <c r="BN21" s="84">
        <f>'[12]29 _capa d_accueil théorique_'!$BL$56</f>
        <v>525</v>
      </c>
      <c r="BO21" s="84">
        <f>'[12]29 _capa d_accueil théorique_'!$BM$56</f>
        <v>210</v>
      </c>
      <c r="BP21" s="92">
        <f>BO21-BK21</f>
        <v>25</v>
      </c>
      <c r="BQ21" s="84">
        <v>274</v>
      </c>
      <c r="BR21" s="84">
        <v>545</v>
      </c>
      <c r="BS21" s="84">
        <f>'[14]29 _capa d_accueil théorique_'!$BQ$56</f>
        <v>234</v>
      </c>
      <c r="BT21" s="92">
        <f>BS21-BO21</f>
        <v>24</v>
      </c>
      <c r="BU21" s="99">
        <f>'[18]29 _capa d_accueil théorique_'!$BR$56</f>
        <v>45</v>
      </c>
      <c r="BV21" s="254">
        <f>'[14]29 _capa d_accueil théorique_'!$BU$56</f>
        <v>222</v>
      </c>
      <c r="BW21" s="267">
        <f>BV21-BS21</f>
        <v>-12</v>
      </c>
      <c r="BX21" s="298">
        <f>'[18]29 _capa d_accueil théorique_'!$BW$58</f>
        <v>282</v>
      </c>
      <c r="BY21" s="290">
        <f>'[19]29 _capa d_accueil théorique_'!$BZ$58</f>
        <v>255</v>
      </c>
      <c r="BZ21" s="267">
        <f>BY21-BV21</f>
        <v>33</v>
      </c>
      <c r="CA21" s="298">
        <f>'[18]29 _capa d_accueil théorique_'!$BW$58</f>
        <v>282</v>
      </c>
      <c r="CB21" s="290">
        <f>+'[18]29 _capa d_accueil théorique_'!$BZ$58</f>
        <v>301</v>
      </c>
      <c r="CC21" s="267">
        <f>CB21-BY21</f>
        <v>46</v>
      </c>
    </row>
    <row r="22" spans="1:81" ht="12" customHeight="1">
      <c r="A22" s="6" t="s">
        <v>10</v>
      </c>
      <c r="B22" s="16">
        <v>76</v>
      </c>
      <c r="C22" s="17">
        <v>84</v>
      </c>
      <c r="D22" s="18">
        <v>89</v>
      </c>
      <c r="E22" s="16">
        <v>108</v>
      </c>
      <c r="F22" s="18">
        <v>96</v>
      </c>
      <c r="G22" s="16">
        <v>139</v>
      </c>
      <c r="H22" s="18">
        <v>87</v>
      </c>
      <c r="I22" s="31"/>
      <c r="J22" s="16">
        <v>87</v>
      </c>
      <c r="K22" s="18">
        <v>73</v>
      </c>
      <c r="L22" s="44">
        <v>-14</v>
      </c>
      <c r="M22" s="31"/>
      <c r="N22" s="16">
        <v>69</v>
      </c>
      <c r="O22" s="17">
        <v>64</v>
      </c>
      <c r="P22" s="18">
        <v>-9</v>
      </c>
      <c r="Q22" s="16">
        <v>53</v>
      </c>
      <c r="R22" s="17">
        <v>50</v>
      </c>
      <c r="S22" s="18">
        <v>-14</v>
      </c>
      <c r="T22" s="31">
        <v>53</v>
      </c>
      <c r="U22" s="16">
        <v>37</v>
      </c>
      <c r="V22" s="44">
        <v>-13</v>
      </c>
      <c r="W22" s="16">
        <v>46</v>
      </c>
      <c r="X22" s="12">
        <v>174</v>
      </c>
      <c r="Y22" s="16">
        <v>39</v>
      </c>
      <c r="Z22" s="44">
        <v>2</v>
      </c>
      <c r="AA22" s="16">
        <v>46</v>
      </c>
      <c r="AB22" s="100">
        <v>150</v>
      </c>
      <c r="AC22" s="197">
        <v>38</v>
      </c>
      <c r="AD22" s="85">
        <v>-1</v>
      </c>
      <c r="AE22" s="89">
        <v>42</v>
      </c>
      <c r="AF22" s="87">
        <v>145</v>
      </c>
      <c r="AG22" s="90">
        <v>41</v>
      </c>
      <c r="AH22" s="93">
        <v>3</v>
      </c>
      <c r="AI22" s="89">
        <v>47</v>
      </c>
      <c r="AJ22" s="100">
        <v>145</v>
      </c>
      <c r="AK22" s="197">
        <v>46</v>
      </c>
      <c r="AL22" s="92">
        <v>5</v>
      </c>
      <c r="AM22" s="88">
        <f>'[2]35 _capa d_accueil théorique_'!$AL$52</f>
        <v>51</v>
      </c>
      <c r="AN22" s="103">
        <f>'[2]35 _capa d_accueil théorique_'!$AN$52</f>
        <v>145</v>
      </c>
      <c r="AO22" s="197">
        <f>'[2]35 _capa d_accueil théorique_'!$AO$52</f>
        <v>43</v>
      </c>
      <c r="AP22" s="92">
        <f t="shared" si="9"/>
        <v>-3</v>
      </c>
      <c r="AQ22" s="88">
        <f>'[2]35 _capa d_accueil théorique_'!$AP$52</f>
        <v>65</v>
      </c>
      <c r="AR22" s="88">
        <f>'[2]35 _capa d_accueil théorique_'!$AR$52</f>
        <v>145</v>
      </c>
      <c r="AS22" s="216">
        <f>'[3]35 _capa d_accueil théorique_'!$AS$52</f>
        <v>50</v>
      </c>
      <c r="AT22" s="92">
        <f>AS22-AO22</f>
        <v>7</v>
      </c>
      <c r="AU22" s="88">
        <f>'[3]35 _capa d_accueil théorique_'!$AT$52</f>
        <v>73</v>
      </c>
      <c r="AV22" s="88">
        <f>'[3]35 _capa d_accueil théorique_'!$AV$52</f>
        <v>145</v>
      </c>
      <c r="AW22" s="216">
        <f>'[6]35 _capa d_accueil théorique_'!$AW$52</f>
        <v>60</v>
      </c>
      <c r="AX22" s="92">
        <f>+AW22-AS22</f>
        <v>10</v>
      </c>
      <c r="AY22" s="88">
        <f>'[6]35 _capa d_accueil théorique_'!$AX$52</f>
        <v>77</v>
      </c>
      <c r="AZ22" s="88">
        <f>'[6]35 _capa d_accueil théorique_'!$AZ$52</f>
        <v>145</v>
      </c>
      <c r="BA22" s="88">
        <f>'[8]35 _capa d_accueil théorique_'!$BA$52</f>
        <v>70</v>
      </c>
      <c r="BB22" s="92">
        <f>BA22-AW22</f>
        <v>10</v>
      </c>
      <c r="BC22" s="89">
        <f>'[10]35 _capa d_accueil théorique_'!$BB$52</f>
        <v>80</v>
      </c>
      <c r="BD22" s="88">
        <f>'[10]35 _capa d_accueil théorique_'!$BD$52</f>
        <v>145</v>
      </c>
      <c r="BE22" s="88">
        <f>'[10]35 _capa d_accueil théorique_'!$BE$52</f>
        <v>64</v>
      </c>
      <c r="BF22" s="92">
        <f>BE22-BA22</f>
        <v>-6</v>
      </c>
      <c r="BG22" s="88">
        <f>'[10]35 _capa d_accueil théorique_'!$BF$52</f>
        <v>84</v>
      </c>
      <c r="BH22" s="324">
        <f>'[10]35 _capa d_accueil théorique_'!$BH$52</f>
        <v>145</v>
      </c>
      <c r="BI22" s="325"/>
      <c r="BJ22" s="326"/>
      <c r="BK22" s="88">
        <f>'[10]35 _capa d_accueil théorique_'!$BI$52</f>
        <v>61</v>
      </c>
      <c r="BL22" s="92">
        <f>BK22-BE22</f>
        <v>-3</v>
      </c>
      <c r="BM22" s="88">
        <f>'[12]35 _capa d_accueil théorique_'!$BJ$52</f>
        <v>76</v>
      </c>
      <c r="BN22" s="88">
        <f>'[12]35 _capa d_accueil théorique_'!$BL$52</f>
        <v>145</v>
      </c>
      <c r="BO22" s="88">
        <f>'[12]35 _capa d_accueil théorique_'!$BM$52</f>
        <v>71</v>
      </c>
      <c r="BP22" s="92">
        <f>BO22-BK22</f>
        <v>10</v>
      </c>
      <c r="BQ22" s="88">
        <v>97</v>
      </c>
      <c r="BR22" s="88">
        <v>145</v>
      </c>
      <c r="BS22" s="88">
        <f>'[14]35 _capa d_accueil théorique_'!$BQ$52</f>
        <v>84</v>
      </c>
      <c r="BT22" s="92">
        <f>BS22-BO22</f>
        <v>13</v>
      </c>
      <c r="BU22" s="102">
        <f>'[15]35 _capa d_accueil théorique_'!$BR$52</f>
        <v>86</v>
      </c>
      <c r="BV22" s="254">
        <f>'[14]35 _capa d_accueil théorique_'!$BU$52</f>
        <v>69</v>
      </c>
      <c r="BW22" s="266">
        <f>BV22-BS22</f>
        <v>-15</v>
      </c>
      <c r="BX22" s="297">
        <f>'[18]35 _capa d_accueil théorique_'!$BW$52</f>
        <v>75</v>
      </c>
      <c r="BY22" s="306">
        <f>+'[18]35 _capa d_accueil théorique_'!$BZ$52</f>
        <v>61</v>
      </c>
      <c r="BZ22" s="266">
        <f>BY22-BV22</f>
        <v>-8</v>
      </c>
      <c r="CA22" s="297">
        <f>'[18]35 _capa d_accueil théorique_'!$BW$52</f>
        <v>75</v>
      </c>
      <c r="CB22" s="306">
        <f>+'[18]35 _capa d_accueil théorique_'!$BZ$52</f>
        <v>61</v>
      </c>
      <c r="CC22" s="266">
        <f>CB22-BY22</f>
        <v>0</v>
      </c>
    </row>
    <row r="23" spans="1:81" ht="12" customHeight="1" thickBot="1">
      <c r="A23" s="133" t="s">
        <v>11</v>
      </c>
      <c r="B23" s="110">
        <v>456</v>
      </c>
      <c r="C23" s="65">
        <v>472</v>
      </c>
      <c r="D23" s="64">
        <v>472</v>
      </c>
      <c r="E23" s="110">
        <v>424</v>
      </c>
      <c r="F23" s="64">
        <v>312</v>
      </c>
      <c r="G23" s="110">
        <v>375</v>
      </c>
      <c r="H23" s="64">
        <v>335</v>
      </c>
      <c r="I23" s="111"/>
      <c r="J23" s="110">
        <v>364</v>
      </c>
      <c r="K23" s="64">
        <v>269</v>
      </c>
      <c r="L23" s="66">
        <v>-66</v>
      </c>
      <c r="M23" s="111"/>
      <c r="N23" s="110">
        <v>254</v>
      </c>
      <c r="O23" s="65">
        <v>193</v>
      </c>
      <c r="P23" s="64">
        <v>-76</v>
      </c>
      <c r="Q23" s="110">
        <v>177</v>
      </c>
      <c r="R23" s="65">
        <v>152</v>
      </c>
      <c r="S23" s="64">
        <v>-41</v>
      </c>
      <c r="T23" s="111">
        <v>191</v>
      </c>
      <c r="U23" s="110">
        <v>131</v>
      </c>
      <c r="V23" s="66">
        <v>-21</v>
      </c>
      <c r="W23" s="110">
        <v>147</v>
      </c>
      <c r="X23" s="152">
        <v>352</v>
      </c>
      <c r="Y23" s="110">
        <v>119</v>
      </c>
      <c r="Z23" s="66">
        <v>-12</v>
      </c>
      <c r="AA23" s="110">
        <v>132</v>
      </c>
      <c r="AB23" s="115">
        <v>383</v>
      </c>
      <c r="AC23" s="198">
        <v>126</v>
      </c>
      <c r="AD23" s="115">
        <v>7</v>
      </c>
      <c r="AE23" s="112">
        <v>120</v>
      </c>
      <c r="AF23" s="113">
        <v>265</v>
      </c>
      <c r="AG23" s="65">
        <v>71</v>
      </c>
      <c r="AH23" s="116">
        <v>-55</v>
      </c>
      <c r="AI23" s="112">
        <v>70</v>
      </c>
      <c r="AJ23" s="115">
        <v>210</v>
      </c>
      <c r="AK23" s="198">
        <v>64</v>
      </c>
      <c r="AL23" s="96">
        <v>-7</v>
      </c>
      <c r="AM23" s="114">
        <f>'[2]56 _capa d_accueil théorique_'!$AL$47</f>
        <v>84</v>
      </c>
      <c r="AN23" s="118">
        <f>'[2]56 _capa d_accueil théorique_'!$AN$47</f>
        <v>210</v>
      </c>
      <c r="AO23" s="198">
        <f>'[2]56 _capa d_accueil théorique_'!$AO$47</f>
        <v>69</v>
      </c>
      <c r="AP23" s="96">
        <f t="shared" si="9"/>
        <v>5</v>
      </c>
      <c r="AQ23" s="114">
        <f>'[2]56 _capa d_accueil théorique_'!$AP$47</f>
        <v>67</v>
      </c>
      <c r="AR23" s="114">
        <f>'[2]56 _capa d_accueil théorique_'!$AR$47</f>
        <v>150</v>
      </c>
      <c r="AS23" s="218">
        <f>'[3]56 _capa d_accueil théorique_'!$AS$47</f>
        <v>78</v>
      </c>
      <c r="AT23" s="96">
        <f>AS23-AO23</f>
        <v>9</v>
      </c>
      <c r="AU23" s="114">
        <f>'[3]56 _capa d_accueil théorique_'!$AT$47</f>
        <v>85</v>
      </c>
      <c r="AV23" s="114">
        <f>'[3]56 _capa d_accueil théorique_'!$AV$47</f>
        <v>170</v>
      </c>
      <c r="AW23" s="218">
        <f>'[6]56 _capa d_accueil théorique_'!$AW$47</f>
        <v>83</v>
      </c>
      <c r="AX23" s="96">
        <f>+AW23-AS23</f>
        <v>5</v>
      </c>
      <c r="AY23" s="114">
        <f>'[6]56 _capa d_accueil théorique_'!$AX$47</f>
        <v>101</v>
      </c>
      <c r="AZ23" s="114">
        <f>'[6]56 _capa d_accueil théorique_'!$AZ$47</f>
        <v>170</v>
      </c>
      <c r="BA23" s="114">
        <f>'[8]56 _capa d_accueil théorique_'!$BA$47</f>
        <v>80</v>
      </c>
      <c r="BB23" s="96">
        <f>BA23-AW23</f>
        <v>-3</v>
      </c>
      <c r="BC23" s="43">
        <f>'[10]56 _capa d_accueil théorique_'!$BB$47</f>
        <v>88</v>
      </c>
      <c r="BD23" s="114">
        <f>'[10]56 _capa d_accueil théorique_'!$BD$47</f>
        <v>170</v>
      </c>
      <c r="BE23" s="114">
        <f>'[10]56 _capa d_accueil théorique_'!$BE$47</f>
        <v>93</v>
      </c>
      <c r="BF23" s="96">
        <f>BE23-BA23</f>
        <v>13</v>
      </c>
      <c r="BG23" s="114">
        <f>'[10]56 _capa d_accueil théorique_'!$BF$47</f>
        <v>99</v>
      </c>
      <c r="BH23" s="330">
        <f>'[10]56 _capa d_accueil théorique_'!$BH$47</f>
        <v>170</v>
      </c>
      <c r="BI23" s="331"/>
      <c r="BJ23" s="332"/>
      <c r="BK23" s="114">
        <f>'[10]56 _capa d_accueil théorique_'!$BI$47</f>
        <v>128</v>
      </c>
      <c r="BL23" s="96">
        <f>BK23-BE23</f>
        <v>35</v>
      </c>
      <c r="BM23" s="114">
        <f>'[12]56 _capa d_accueil théorique_'!$BJ$47</f>
        <v>119</v>
      </c>
      <c r="BN23" s="114">
        <f>'[12]56 _capa d_accueil théorique_'!$BL$47</f>
        <v>170</v>
      </c>
      <c r="BO23" s="114">
        <f>'[12]56 _capa d_accueil théorique_'!$BM$47</f>
        <v>133</v>
      </c>
      <c r="BP23" s="96">
        <f>BO23-BK23</f>
        <v>5</v>
      </c>
      <c r="BQ23" s="114">
        <v>128</v>
      </c>
      <c r="BR23" s="114">
        <v>225</v>
      </c>
      <c r="BS23" s="114">
        <f>'[14]56 _capa d_accueil théorique_'!$BQ$47</f>
        <v>126</v>
      </c>
      <c r="BT23" s="96">
        <f>BS23-BO23</f>
        <v>-7</v>
      </c>
      <c r="BU23" s="117">
        <f>'[15]56 _capa d_accueil théorique_'!$BR$47</f>
        <v>135</v>
      </c>
      <c r="BV23" s="255">
        <f>'[14]56 _capa d_accueil théorique_'!$BU$47</f>
        <v>129</v>
      </c>
      <c r="BW23" s="245">
        <f>BV23-BS23</f>
        <v>3</v>
      </c>
      <c r="BX23" s="299">
        <f>'[18]56 _capa d_accueil théorique_'!$BW$48</f>
        <v>120</v>
      </c>
      <c r="BY23" s="291">
        <f>+'[18]56 _capa d_accueil théorique_'!$BZ$49</f>
        <v>127</v>
      </c>
      <c r="BZ23" s="245">
        <f>BY23-BV23</f>
        <v>-2</v>
      </c>
      <c r="CA23" s="299">
        <f>'[18]56 _capa d_accueil théorique_'!$BW$48</f>
        <v>120</v>
      </c>
      <c r="CB23" s="291">
        <f>+'[18]56 _capa d_accueil théorique_'!$BZ$48</f>
        <v>120</v>
      </c>
      <c r="CC23" s="245">
        <f>CB23-BY23</f>
        <v>-7</v>
      </c>
    </row>
    <row r="24" spans="1:81" s="74" customFormat="1" ht="12" customHeight="1" thickBot="1">
      <c r="A24" s="9" t="s">
        <v>12</v>
      </c>
      <c r="B24" s="25">
        <v>975</v>
      </c>
      <c r="C24" s="26">
        <v>986</v>
      </c>
      <c r="D24" s="27">
        <v>958</v>
      </c>
      <c r="E24" s="25">
        <v>953</v>
      </c>
      <c r="F24" s="27">
        <v>746</v>
      </c>
      <c r="G24" s="25">
        <v>929</v>
      </c>
      <c r="H24" s="27">
        <v>754</v>
      </c>
      <c r="I24" s="33">
        <v>0</v>
      </c>
      <c r="J24" s="25">
        <v>807</v>
      </c>
      <c r="K24" s="27">
        <v>647</v>
      </c>
      <c r="L24" s="49">
        <v>-107</v>
      </c>
      <c r="M24" s="33">
        <v>0</v>
      </c>
      <c r="N24" s="25">
        <v>641</v>
      </c>
      <c r="O24" s="26">
        <v>504</v>
      </c>
      <c r="P24" s="27">
        <v>-143</v>
      </c>
      <c r="Q24" s="25">
        <v>495</v>
      </c>
      <c r="R24" s="26">
        <v>549</v>
      </c>
      <c r="S24" s="26">
        <v>45</v>
      </c>
      <c r="T24" s="33">
        <v>604</v>
      </c>
      <c r="U24" s="25">
        <v>538</v>
      </c>
      <c r="V24" s="49">
        <v>-11</v>
      </c>
      <c r="W24" s="25">
        <v>592</v>
      </c>
      <c r="X24" s="69">
        <v>1435</v>
      </c>
      <c r="Y24" s="25">
        <v>484</v>
      </c>
      <c r="Z24" s="49">
        <v>-54</v>
      </c>
      <c r="AA24" s="25">
        <v>526</v>
      </c>
      <c r="AB24" s="120">
        <v>1488</v>
      </c>
      <c r="AC24" s="199">
        <v>508</v>
      </c>
      <c r="AD24" s="120">
        <v>24</v>
      </c>
      <c r="AE24" s="121">
        <v>504</v>
      </c>
      <c r="AF24" s="119">
        <v>1235</v>
      </c>
      <c r="AG24" s="119">
        <v>437</v>
      </c>
      <c r="AH24" s="119">
        <v>-71</v>
      </c>
      <c r="AI24" s="121">
        <v>467</v>
      </c>
      <c r="AJ24" s="120">
        <v>1115</v>
      </c>
      <c r="AK24" s="201">
        <v>424</v>
      </c>
      <c r="AL24" s="49">
        <v>-13</v>
      </c>
      <c r="AM24" s="105">
        <f>SUM(AM20:AM23)</f>
        <v>500</v>
      </c>
      <c r="AN24" s="205">
        <f>SUM(AN20:AN23)</f>
        <v>1215</v>
      </c>
      <c r="AO24" s="201">
        <f>SUM(AO20:AO23)</f>
        <v>391</v>
      </c>
      <c r="AP24" s="49">
        <f t="shared" si="9"/>
        <v>-33</v>
      </c>
      <c r="AQ24" s="105">
        <f>SUM(AQ20:AQ23)</f>
        <v>456</v>
      </c>
      <c r="AR24" s="122">
        <f>SUM(AR20:AR23)</f>
        <v>990</v>
      </c>
      <c r="AS24" s="219">
        <f>SUM(AS20:AS23)</f>
        <v>401</v>
      </c>
      <c r="AT24" s="128">
        <f>AS24-AO24</f>
        <v>10</v>
      </c>
      <c r="AU24" s="105">
        <f>SUM(AU20:AU23)</f>
        <v>451</v>
      </c>
      <c r="AV24" s="122">
        <f>SUM(AV20:AV23)</f>
        <v>1010</v>
      </c>
      <c r="AW24" s="309">
        <f>SUM(AW20:AW23)</f>
        <v>451</v>
      </c>
      <c r="AX24" s="128">
        <f>+AW24-AS24</f>
        <v>50</v>
      </c>
      <c r="AY24" s="105">
        <f>SUM(AY20:AY23)</f>
        <v>588</v>
      </c>
      <c r="AZ24" s="122">
        <f>SUM(AZ20:AZ23)</f>
        <v>1100</v>
      </c>
      <c r="BA24" s="122">
        <f>SUM(BA20:BA23)</f>
        <v>538</v>
      </c>
      <c r="BB24" s="139">
        <f>BA24-AW24</f>
        <v>87</v>
      </c>
      <c r="BC24" s="105">
        <f>SUM(BC20:BC23)</f>
        <v>636</v>
      </c>
      <c r="BD24" s="122">
        <f>SUM(BD20:BD23)</f>
        <v>1050</v>
      </c>
      <c r="BE24" s="122">
        <f>SUM(BE20:BE23)</f>
        <v>585</v>
      </c>
      <c r="BF24" s="139">
        <f>BE24-BA24</f>
        <v>47</v>
      </c>
      <c r="BG24" s="105">
        <f>SUM(BG20:BG23)</f>
        <v>673</v>
      </c>
      <c r="BH24" s="339">
        <f>SUM(BH20:BH23)</f>
        <v>1100</v>
      </c>
      <c r="BI24" s="340"/>
      <c r="BJ24" s="341"/>
      <c r="BK24" s="122">
        <f>SUM(BK20:BK23)</f>
        <v>582</v>
      </c>
      <c r="BL24" s="139">
        <f>BK24-BE24</f>
        <v>-3</v>
      </c>
      <c r="BM24" s="105">
        <f>SUM(BM20:BM23)</f>
        <v>677</v>
      </c>
      <c r="BN24" s="122">
        <f>SUM(BN20:BN23)</f>
        <v>1120</v>
      </c>
      <c r="BO24" s="122">
        <f>SUM(BO20:BO23)</f>
        <v>619</v>
      </c>
      <c r="BP24" s="139">
        <f>BO24-BK24</f>
        <v>37</v>
      </c>
      <c r="BQ24" s="105">
        <f>SUM(BQ20:BQ23)</f>
        <v>713</v>
      </c>
      <c r="BR24" s="122">
        <f>SUM(BR20:BR23)</f>
        <v>1195</v>
      </c>
      <c r="BS24" s="122">
        <f>SUM(BS20:BS23)</f>
        <v>639</v>
      </c>
      <c r="BT24" s="139">
        <f>BS24-BO24</f>
        <v>20</v>
      </c>
      <c r="BU24" s="234">
        <f>SUM(BU20:BU23)</f>
        <v>480</v>
      </c>
      <c r="BV24" s="262">
        <f>SUM(BV20:BV23)</f>
        <v>616</v>
      </c>
      <c r="BW24" s="269">
        <f>BV24-BS24</f>
        <v>-23</v>
      </c>
      <c r="BX24" s="300">
        <f>SUM(BX20:BX23)</f>
        <v>708</v>
      </c>
      <c r="BY24" s="292">
        <f>SUM(BY20:BY23)</f>
        <v>630</v>
      </c>
      <c r="BZ24" s="269">
        <f>BY24-BV24</f>
        <v>14</v>
      </c>
      <c r="CA24" s="300">
        <f>SUM(CA20:CA23)</f>
        <v>708</v>
      </c>
      <c r="CB24" s="292">
        <f>SUM(CB20:CB23)</f>
        <v>669</v>
      </c>
      <c r="CC24" s="269">
        <f>CB24-BY24</f>
        <v>39</v>
      </c>
    </row>
    <row r="25" spans="1:81" s="61" customFormat="1" ht="12" customHeight="1">
      <c r="A25" s="130" t="s">
        <v>13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130"/>
      <c r="O25" s="73"/>
      <c r="P25" s="73"/>
      <c r="Q25" s="73"/>
      <c r="R25" s="73"/>
      <c r="S25" s="73"/>
      <c r="T25" s="73"/>
      <c r="U25" s="130"/>
      <c r="V25" s="73"/>
      <c r="W25" s="73"/>
      <c r="X25" s="73"/>
      <c r="Y25" s="130"/>
      <c r="Z25" s="73"/>
      <c r="AA25" s="73"/>
      <c r="AB25" s="73"/>
      <c r="AC25" s="162"/>
      <c r="AD25" s="73"/>
      <c r="AE25" s="73"/>
      <c r="AF25" s="73"/>
      <c r="AG25" s="73"/>
      <c r="AH25" s="73"/>
      <c r="AI25" s="73"/>
      <c r="AJ25" s="73"/>
      <c r="AK25" s="162"/>
      <c r="AL25" s="73"/>
      <c r="AM25" s="73"/>
      <c r="AN25" s="73"/>
      <c r="AO25" s="162"/>
      <c r="AP25" s="62"/>
      <c r="AQ25" s="73"/>
      <c r="AR25" s="73"/>
      <c r="AS25" s="62"/>
      <c r="AT25" s="62"/>
      <c r="AU25" s="73"/>
      <c r="AV25" s="73"/>
      <c r="AW25" s="73"/>
      <c r="AX25" s="62"/>
      <c r="AY25" s="73"/>
      <c r="AZ25" s="73"/>
      <c r="BA25" s="148"/>
      <c r="BB25" s="62"/>
      <c r="BC25" s="148"/>
      <c r="BD25" s="73"/>
      <c r="BE25" s="73"/>
      <c r="BF25" s="62"/>
      <c r="BG25" s="73"/>
      <c r="BH25" s="73"/>
      <c r="BI25" s="73"/>
      <c r="BJ25" s="73"/>
      <c r="BK25" s="73"/>
      <c r="BL25" s="62"/>
      <c r="BM25" s="73"/>
      <c r="BN25" s="73"/>
      <c r="BO25" s="73"/>
      <c r="BP25" s="62"/>
      <c r="BQ25" s="73"/>
      <c r="BR25" s="73"/>
      <c r="BS25" s="73"/>
      <c r="BT25" s="62"/>
      <c r="BU25" s="130"/>
      <c r="BV25" s="258"/>
      <c r="BW25" s="259"/>
      <c r="BX25" s="301"/>
      <c r="BY25" s="293"/>
      <c r="BZ25" s="259"/>
      <c r="CA25" s="301"/>
      <c r="CB25" s="293"/>
      <c r="CC25" s="259"/>
    </row>
    <row r="26" spans="1:81" ht="12" customHeight="1">
      <c r="A26" s="6" t="s">
        <v>8</v>
      </c>
      <c r="B26" s="16">
        <v>219</v>
      </c>
      <c r="C26" s="17">
        <v>185</v>
      </c>
      <c r="D26" s="18">
        <v>190</v>
      </c>
      <c r="E26" s="16">
        <v>176</v>
      </c>
      <c r="F26" s="18">
        <v>93</v>
      </c>
      <c r="G26" s="16">
        <v>188</v>
      </c>
      <c r="H26" s="18">
        <v>112</v>
      </c>
      <c r="I26" s="31"/>
      <c r="J26" s="16">
        <v>102</v>
      </c>
      <c r="K26" s="18">
        <v>90</v>
      </c>
      <c r="L26" s="44">
        <v>-22</v>
      </c>
      <c r="M26" s="31"/>
      <c r="N26" s="16">
        <v>82</v>
      </c>
      <c r="O26" s="17">
        <v>150</v>
      </c>
      <c r="P26" s="18">
        <v>60</v>
      </c>
      <c r="Q26" s="16">
        <v>124</v>
      </c>
      <c r="R26" s="17">
        <v>151</v>
      </c>
      <c r="S26" s="18">
        <v>1</v>
      </c>
      <c r="T26" s="31">
        <v>144</v>
      </c>
      <c r="U26" s="16">
        <v>136</v>
      </c>
      <c r="V26" s="44">
        <v>-15</v>
      </c>
      <c r="W26" s="16">
        <v>116</v>
      </c>
      <c r="X26" s="12">
        <v>170</v>
      </c>
      <c r="Y26" s="16">
        <v>123</v>
      </c>
      <c r="Z26" s="44">
        <v>-13</v>
      </c>
      <c r="AA26" s="16">
        <v>110</v>
      </c>
      <c r="AB26" s="100">
        <v>150</v>
      </c>
      <c r="AC26" s="200">
        <v>86</v>
      </c>
      <c r="AD26" s="85">
        <v>-37</v>
      </c>
      <c r="AE26" s="89">
        <v>85</v>
      </c>
      <c r="AF26" s="87">
        <v>155</v>
      </c>
      <c r="AG26" s="90">
        <v>110</v>
      </c>
      <c r="AH26" s="93">
        <v>24</v>
      </c>
      <c r="AI26" s="89">
        <v>78</v>
      </c>
      <c r="AJ26" s="100">
        <v>140</v>
      </c>
      <c r="AK26" s="197">
        <v>113</v>
      </c>
      <c r="AL26" s="92">
        <v>3</v>
      </c>
      <c r="AM26" s="88">
        <f>'[2]22 _capa d_accueil théorique_'!$AL$58</f>
        <v>90</v>
      </c>
      <c r="AN26" s="103">
        <f>'[2]22 _capa d_accueil théorique_'!$AN$58</f>
        <v>130</v>
      </c>
      <c r="AO26" s="197">
        <f>'[2]22 _capa d_accueil théorique_'!$AO$58</f>
        <v>100</v>
      </c>
      <c r="AP26" s="92">
        <f t="shared" si="9"/>
        <v>-13</v>
      </c>
      <c r="AQ26" s="88">
        <f>'[2]22 _capa d_accueil théorique_'!$AP$58</f>
        <v>81</v>
      </c>
      <c r="AR26" s="88">
        <f>'[2]22 _capa d_accueil théorique_'!$AR$58</f>
        <v>120</v>
      </c>
      <c r="AS26" s="216">
        <f>'[3]22 _capa d_accueil théorique_'!$AS$58</f>
        <v>96</v>
      </c>
      <c r="AT26" s="92">
        <f aca="true" t="shared" si="10" ref="AT26:AT31">AS26-AO26</f>
        <v>-4</v>
      </c>
      <c r="AU26" s="88">
        <f>'[3]22 _capa d_accueil théorique_'!$AT$58</f>
        <v>89</v>
      </c>
      <c r="AV26" s="88">
        <f>'[3]22 _capa d_accueil théorique_'!$AV$58</f>
        <v>154</v>
      </c>
      <c r="AW26" s="216">
        <f>'[6]22 _capa d_accueil théorique_'!$AW$58</f>
        <v>138</v>
      </c>
      <c r="AX26" s="92">
        <f>+AW26-AS26</f>
        <v>42</v>
      </c>
      <c r="AY26" s="88">
        <f>'[6]22 _capa d_accueil théorique_'!$AX$58</f>
        <v>98</v>
      </c>
      <c r="AZ26" s="88">
        <f>'[6]22 _capa d_accueil théorique_'!$AZ$58</f>
        <v>140</v>
      </c>
      <c r="BA26" s="216">
        <f>'[8]22 _capa d_accueil théorique_'!$BA$58</f>
        <v>122</v>
      </c>
      <c r="BB26" s="92">
        <f>BA26-AW26</f>
        <v>-16</v>
      </c>
      <c r="BC26" s="88">
        <f>'[10]22 _capa d_accueil théorique_'!$BB$58</f>
        <v>107</v>
      </c>
      <c r="BD26" s="88">
        <f>'[10]22 _capa d_accueil théorique_'!$BD$58</f>
        <v>140</v>
      </c>
      <c r="BE26" s="88">
        <f>'[10]22 _capa d_accueil théorique_'!$BE$58</f>
        <v>154</v>
      </c>
      <c r="BF26" s="92">
        <f aca="true" t="shared" si="11" ref="BF26:BF32">BE26-BA26</f>
        <v>32</v>
      </c>
      <c r="BG26" s="88">
        <f>'[10]22 _capa d_accueil théorique_'!$BF$58</f>
        <v>106</v>
      </c>
      <c r="BH26" s="324">
        <v>140</v>
      </c>
      <c r="BI26" s="325"/>
      <c r="BJ26" s="326"/>
      <c r="BK26" s="88">
        <f>'[10]22 _capa d_accueil théorique_'!$BI$58</f>
        <v>87</v>
      </c>
      <c r="BL26" s="92">
        <f aca="true" t="shared" si="12" ref="BL26:BL32">BK26-BE26</f>
        <v>-67</v>
      </c>
      <c r="BM26" s="88">
        <f>'[12]22 _capa d_accueil théorique_'!$BJ$58</f>
        <v>91</v>
      </c>
      <c r="BN26" s="88">
        <f>'[12]22 _capa d_accueil théorique_'!$BL$58</f>
        <v>140</v>
      </c>
      <c r="BO26" s="88">
        <f>'[12]22 _capa d_accueil théorique_'!$BM$58</f>
        <v>152</v>
      </c>
      <c r="BP26" s="92">
        <f aca="true" t="shared" si="13" ref="BP26:BP31">BO26-BK26</f>
        <v>65</v>
      </c>
      <c r="BQ26" s="88">
        <v>98</v>
      </c>
      <c r="BR26" s="88">
        <v>140</v>
      </c>
      <c r="BS26" s="88">
        <f>'[14]22 _capa d_accueil théorique_'!$BQ$58</f>
        <v>176</v>
      </c>
      <c r="BT26" s="92">
        <f aca="true" t="shared" si="14" ref="BT26:BT31">BS26-BO26</f>
        <v>24</v>
      </c>
      <c r="BU26" s="102">
        <f>'[15]22 _capa d_accueil théorique_'!$BR$58</f>
        <v>112</v>
      </c>
      <c r="BV26" s="254">
        <f>'[14]22 _capa d_accueil théorique_'!$BU$58</f>
        <v>155</v>
      </c>
      <c r="BW26" s="266">
        <f aca="true" t="shared" si="15" ref="BW26:BW32">BV26-BS26</f>
        <v>-21</v>
      </c>
      <c r="BX26" s="297">
        <f>'[18]22 _capa d_accueil théorique_'!$BW$58</f>
        <v>98</v>
      </c>
      <c r="BY26" s="306">
        <f>+'[18]22 _capa d_accueil théorique_'!$BZ$58</f>
        <v>84</v>
      </c>
      <c r="BZ26" s="266">
        <f aca="true" t="shared" si="16" ref="BZ26:BZ32">BY26-BV26</f>
        <v>-71</v>
      </c>
      <c r="CA26" s="297">
        <f>'[18]22 _capa d_accueil théorique_'!$BW$58</f>
        <v>98</v>
      </c>
      <c r="CB26" s="306">
        <f>+'[18]22 _capa d_accueil théorique_'!$BZ$58</f>
        <v>84</v>
      </c>
      <c r="CC26" s="266">
        <f aca="true" t="shared" si="17" ref="CC26:CC32">CB26-BY26</f>
        <v>0</v>
      </c>
    </row>
    <row r="27" spans="1:81" ht="12" customHeight="1">
      <c r="A27" s="6" t="s">
        <v>9</v>
      </c>
      <c r="B27" s="16"/>
      <c r="C27" s="17"/>
      <c r="D27" s="18"/>
      <c r="E27" s="16"/>
      <c r="F27" s="18"/>
      <c r="G27" s="16"/>
      <c r="H27" s="18"/>
      <c r="I27" s="31"/>
      <c r="J27" s="16"/>
      <c r="K27" s="18"/>
      <c r="L27" s="44"/>
      <c r="M27" s="31"/>
      <c r="N27" s="16"/>
      <c r="O27" s="17"/>
      <c r="P27" s="18">
        <v>0</v>
      </c>
      <c r="Q27" s="16">
        <v>0</v>
      </c>
      <c r="R27" s="17">
        <v>0</v>
      </c>
      <c r="S27" s="18">
        <v>0</v>
      </c>
      <c r="T27" s="31">
        <v>0</v>
      </c>
      <c r="U27" s="16">
        <v>0</v>
      </c>
      <c r="V27" s="44">
        <v>0</v>
      </c>
      <c r="W27" s="16">
        <v>0</v>
      </c>
      <c r="X27" s="12">
        <v>0</v>
      </c>
      <c r="Y27" s="16">
        <v>0</v>
      </c>
      <c r="Z27" s="44">
        <v>0</v>
      </c>
      <c r="AA27" s="16">
        <v>0</v>
      </c>
      <c r="AB27" s="85">
        <v>0</v>
      </c>
      <c r="AC27" s="200">
        <v>0</v>
      </c>
      <c r="AD27" s="85">
        <v>0</v>
      </c>
      <c r="AE27" s="42">
        <v>0</v>
      </c>
      <c r="AF27" s="55">
        <v>0</v>
      </c>
      <c r="AG27" s="86">
        <v>0</v>
      </c>
      <c r="AH27" s="93">
        <v>0</v>
      </c>
      <c r="AI27" s="42">
        <v>0</v>
      </c>
      <c r="AJ27" s="85">
        <v>0</v>
      </c>
      <c r="AK27" s="200">
        <v>0</v>
      </c>
      <c r="AL27" s="92">
        <v>0</v>
      </c>
      <c r="AM27" s="86">
        <v>0</v>
      </c>
      <c r="AN27" s="147">
        <v>0</v>
      </c>
      <c r="AO27" s="200">
        <v>0</v>
      </c>
      <c r="AP27" s="92">
        <f t="shared" si="9"/>
        <v>0</v>
      </c>
      <c r="AQ27" s="86">
        <v>0</v>
      </c>
      <c r="AR27" s="86">
        <v>0</v>
      </c>
      <c r="AS27" s="220">
        <v>0</v>
      </c>
      <c r="AT27" s="92">
        <f t="shared" si="10"/>
        <v>0</v>
      </c>
      <c r="AU27" s="86">
        <v>0</v>
      </c>
      <c r="AV27" s="86">
        <v>0</v>
      </c>
      <c r="AW27" s="220">
        <v>0</v>
      </c>
      <c r="AX27" s="92">
        <f aca="true" t="shared" si="18" ref="AX27:AX32">+AW27-AS27</f>
        <v>0</v>
      </c>
      <c r="AY27" s="86">
        <v>0</v>
      </c>
      <c r="AZ27" s="86">
        <v>0</v>
      </c>
      <c r="BA27" s="220">
        <v>0</v>
      </c>
      <c r="BB27" s="92">
        <f>BA27-AW27</f>
        <v>0</v>
      </c>
      <c r="BC27" s="86">
        <v>0</v>
      </c>
      <c r="BD27" s="86">
        <v>0</v>
      </c>
      <c r="BE27" s="86">
        <v>0</v>
      </c>
      <c r="BF27" s="92">
        <f t="shared" si="11"/>
        <v>0</v>
      </c>
      <c r="BG27" s="86">
        <v>0</v>
      </c>
      <c r="BH27" s="342">
        <v>0</v>
      </c>
      <c r="BI27" s="343"/>
      <c r="BJ27" s="344"/>
      <c r="BK27" s="86">
        <v>0</v>
      </c>
      <c r="BL27" s="92">
        <f t="shared" si="12"/>
        <v>0</v>
      </c>
      <c r="BM27" s="86">
        <v>0</v>
      </c>
      <c r="BN27" s="86">
        <v>0</v>
      </c>
      <c r="BO27" s="86">
        <v>0</v>
      </c>
      <c r="BP27" s="92">
        <f t="shared" si="13"/>
        <v>0</v>
      </c>
      <c r="BQ27" s="86">
        <v>0</v>
      </c>
      <c r="BR27" s="86">
        <v>0</v>
      </c>
      <c r="BS27" s="86">
        <v>0</v>
      </c>
      <c r="BT27" s="92">
        <f t="shared" si="14"/>
        <v>0</v>
      </c>
      <c r="BU27" s="153">
        <v>0</v>
      </c>
      <c r="BV27" s="254">
        <v>0</v>
      </c>
      <c r="BW27" s="244">
        <f t="shared" si="15"/>
        <v>0</v>
      </c>
      <c r="BX27" s="298">
        <v>0</v>
      </c>
      <c r="BY27" s="290">
        <v>0</v>
      </c>
      <c r="BZ27" s="244">
        <f t="shared" si="16"/>
        <v>0</v>
      </c>
      <c r="CA27" s="298">
        <v>0</v>
      </c>
      <c r="CB27" s="290">
        <v>0</v>
      </c>
      <c r="CC27" s="244">
        <f t="shared" si="17"/>
        <v>0</v>
      </c>
    </row>
    <row r="28" spans="1:81" ht="12" customHeight="1">
      <c r="A28" s="6" t="s">
        <v>10</v>
      </c>
      <c r="B28" s="16">
        <v>29</v>
      </c>
      <c r="C28" s="17">
        <v>51</v>
      </c>
      <c r="D28" s="18">
        <v>43</v>
      </c>
      <c r="E28" s="16">
        <v>22</v>
      </c>
      <c r="F28" s="18">
        <v>41</v>
      </c>
      <c r="G28" s="16">
        <v>50</v>
      </c>
      <c r="H28" s="18">
        <v>69</v>
      </c>
      <c r="I28" s="31"/>
      <c r="J28" s="16">
        <v>70</v>
      </c>
      <c r="K28" s="18">
        <v>38</v>
      </c>
      <c r="L28" s="44">
        <v>-31</v>
      </c>
      <c r="M28" s="31"/>
      <c r="N28" s="16">
        <v>27</v>
      </c>
      <c r="O28" s="17">
        <v>74</v>
      </c>
      <c r="P28" s="18">
        <v>36</v>
      </c>
      <c r="Q28" s="16">
        <v>42</v>
      </c>
      <c r="R28" s="17">
        <v>72</v>
      </c>
      <c r="S28" s="18">
        <v>-2</v>
      </c>
      <c r="T28" s="31">
        <v>44</v>
      </c>
      <c r="U28" s="16">
        <v>144</v>
      </c>
      <c r="V28" s="44">
        <v>72</v>
      </c>
      <c r="W28" s="16">
        <v>100</v>
      </c>
      <c r="X28" s="12">
        <v>160</v>
      </c>
      <c r="Y28" s="16">
        <v>111</v>
      </c>
      <c r="Z28" s="44">
        <v>-33</v>
      </c>
      <c r="AA28" s="16">
        <v>118</v>
      </c>
      <c r="AB28" s="100">
        <v>160</v>
      </c>
      <c r="AC28" s="197">
        <v>109</v>
      </c>
      <c r="AD28" s="85">
        <v>-2</v>
      </c>
      <c r="AE28" s="89">
        <v>112</v>
      </c>
      <c r="AF28" s="87">
        <v>160</v>
      </c>
      <c r="AG28" s="90">
        <v>103</v>
      </c>
      <c r="AH28" s="93">
        <v>-6</v>
      </c>
      <c r="AI28" s="102">
        <v>100</v>
      </c>
      <c r="AJ28" s="103">
        <v>140</v>
      </c>
      <c r="AK28" s="197">
        <v>79</v>
      </c>
      <c r="AL28" s="92">
        <v>-24</v>
      </c>
      <c r="AM28" s="88">
        <f>'[2]35 _capa d_accueil théorique_'!$AL$56</f>
        <v>63</v>
      </c>
      <c r="AN28" s="103">
        <f>'[2]35 _capa d_accueil théorique_'!$AN$56</f>
        <v>140</v>
      </c>
      <c r="AO28" s="197">
        <f>'[2]35 _capa d_accueil théorique_'!$AO$56</f>
        <v>68</v>
      </c>
      <c r="AP28" s="92">
        <f t="shared" si="9"/>
        <v>-11</v>
      </c>
      <c r="AQ28" s="88">
        <f>'[2]35 _capa d_accueil théorique_'!$AP$56</f>
        <v>74</v>
      </c>
      <c r="AR28" s="88">
        <f>'[2]35 _capa d_accueil théorique_'!$AR$56</f>
        <v>100</v>
      </c>
      <c r="AS28" s="216">
        <f>'[3]35 _capa d_accueil théorique_'!$AS$56</f>
        <v>89</v>
      </c>
      <c r="AT28" s="92">
        <f t="shared" si="10"/>
        <v>21</v>
      </c>
      <c r="AU28" s="88">
        <f>'[3]35 _capa d_accueil théorique_'!$AT$56</f>
        <v>63</v>
      </c>
      <c r="AV28" s="88">
        <f>'[3]35 _capa d_accueil théorique_'!$AV$56</f>
        <v>100</v>
      </c>
      <c r="AW28" s="216">
        <v>74</v>
      </c>
      <c r="AX28" s="92">
        <f t="shared" si="18"/>
        <v>-15</v>
      </c>
      <c r="AY28" s="88">
        <f>'[6]35 _capa d_accueil théorique_'!$AX$56</f>
        <v>68</v>
      </c>
      <c r="AZ28" s="88">
        <f>'[6]35 _capa d_accueil théorique_'!$AZ$56</f>
        <v>100</v>
      </c>
      <c r="BA28" s="216">
        <f>'[8]35 _capa d_accueil théorique_'!$BA$79</f>
        <v>80</v>
      </c>
      <c r="BB28" s="92">
        <f>BA28-AW28</f>
        <v>6</v>
      </c>
      <c r="BC28" s="88">
        <f>'[10]35 _capa d_accueil théorique_'!$BB$56</f>
        <v>84</v>
      </c>
      <c r="BD28" s="88">
        <f>'[10]35 _capa d_accueil théorique_'!$BD$56</f>
        <v>120</v>
      </c>
      <c r="BE28" s="88">
        <f>'[10]35 _capa d_accueil théorique_'!$BE$56</f>
        <v>75</v>
      </c>
      <c r="BF28" s="92">
        <f t="shared" si="11"/>
        <v>-5</v>
      </c>
      <c r="BG28" s="88">
        <f>'[10]35 _capa d_accueil théorique_'!$BF$56</f>
        <v>77</v>
      </c>
      <c r="BH28" s="324">
        <f>'[10]35 _capa d_accueil théorique_'!$BH$56</f>
        <v>80</v>
      </c>
      <c r="BI28" s="325"/>
      <c r="BJ28" s="326"/>
      <c r="BK28" s="88">
        <f>'[10]35 _capa d_accueil théorique_'!$BI$56</f>
        <v>57</v>
      </c>
      <c r="BL28" s="92">
        <f t="shared" si="12"/>
        <v>-18</v>
      </c>
      <c r="BM28" s="88">
        <f>'[12]35 _capa d_accueil théorique_'!$BJ$56</f>
        <v>61</v>
      </c>
      <c r="BN28" s="88">
        <f>'[12]35 _capa d_accueil théorique_'!$BL$56</f>
        <v>80</v>
      </c>
      <c r="BO28" s="88">
        <f>'[12]35 _capa d_accueil théorique_'!$BM$56</f>
        <v>82</v>
      </c>
      <c r="BP28" s="92">
        <f t="shared" si="13"/>
        <v>25</v>
      </c>
      <c r="BQ28" s="88">
        <v>72</v>
      </c>
      <c r="BR28" s="88">
        <v>80</v>
      </c>
      <c r="BS28" s="88">
        <f>'[14]35 _capa d_accueil théorique_'!$BQ$56</f>
        <v>84</v>
      </c>
      <c r="BT28" s="92">
        <f t="shared" si="14"/>
        <v>2</v>
      </c>
      <c r="BU28" s="102">
        <f>'[15]35 _capa d_accueil théorique_'!$BR$56</f>
        <v>60</v>
      </c>
      <c r="BV28" s="254">
        <f>'[14]35 _capa d_accueil théorique_'!$BU$56</f>
        <v>73</v>
      </c>
      <c r="BW28" s="266">
        <f t="shared" si="15"/>
        <v>-11</v>
      </c>
      <c r="BX28" s="297">
        <f>'[18]35 _capa d_accueil théorique_'!$BW$56</f>
        <v>66</v>
      </c>
      <c r="BY28" s="306">
        <f>+'[18]35 _capa d_accueil théorique_'!$BZ$56</f>
        <v>42</v>
      </c>
      <c r="BZ28" s="266">
        <f t="shared" si="16"/>
        <v>-31</v>
      </c>
      <c r="CA28" s="297">
        <f>'[18]35 _capa d_accueil théorique_'!$BW$56</f>
        <v>66</v>
      </c>
      <c r="CB28" s="306">
        <f>+'[18]35 _capa d_accueil théorique_'!$BZ$56</f>
        <v>42</v>
      </c>
      <c r="CC28" s="266">
        <f t="shared" si="17"/>
        <v>0</v>
      </c>
    </row>
    <row r="29" spans="1:81" ht="12" customHeight="1" thickBot="1">
      <c r="A29" s="133" t="s">
        <v>11</v>
      </c>
      <c r="B29" s="110">
        <v>40</v>
      </c>
      <c r="C29" s="65">
        <v>55</v>
      </c>
      <c r="D29" s="64">
        <v>55</v>
      </c>
      <c r="E29" s="110">
        <v>42</v>
      </c>
      <c r="F29" s="64">
        <v>44</v>
      </c>
      <c r="G29" s="110">
        <v>44</v>
      </c>
      <c r="H29" s="64">
        <v>30</v>
      </c>
      <c r="I29" s="111"/>
      <c r="J29" s="110">
        <v>30</v>
      </c>
      <c r="K29" s="64">
        <v>28</v>
      </c>
      <c r="L29" s="66">
        <v>-2</v>
      </c>
      <c r="M29" s="111"/>
      <c r="N29" s="110">
        <v>11</v>
      </c>
      <c r="O29" s="65">
        <v>25</v>
      </c>
      <c r="P29" s="64">
        <v>-3</v>
      </c>
      <c r="Q29" s="110">
        <v>26</v>
      </c>
      <c r="R29" s="65">
        <v>25</v>
      </c>
      <c r="S29" s="64">
        <v>0</v>
      </c>
      <c r="T29" s="117">
        <v>1</v>
      </c>
      <c r="U29" s="110">
        <v>26</v>
      </c>
      <c r="V29" s="66">
        <v>1</v>
      </c>
      <c r="W29" s="112">
        <v>24</v>
      </c>
      <c r="X29" s="115">
        <v>40</v>
      </c>
      <c r="Y29" s="110">
        <v>26</v>
      </c>
      <c r="Z29" s="66">
        <v>0</v>
      </c>
      <c r="AA29" s="112">
        <v>25</v>
      </c>
      <c r="AB29" s="115">
        <v>40</v>
      </c>
      <c r="AC29" s="198">
        <v>16</v>
      </c>
      <c r="AD29" s="115">
        <v>-10</v>
      </c>
      <c r="AE29" s="112">
        <v>20</v>
      </c>
      <c r="AF29" s="113">
        <v>40</v>
      </c>
      <c r="AG29" s="65">
        <v>20</v>
      </c>
      <c r="AH29" s="116">
        <v>4</v>
      </c>
      <c r="AI29" s="117">
        <v>19</v>
      </c>
      <c r="AJ29" s="118">
        <v>40</v>
      </c>
      <c r="AK29" s="198">
        <v>16</v>
      </c>
      <c r="AL29" s="96">
        <v>-4</v>
      </c>
      <c r="AM29" s="114">
        <f>'[2]56 _capa d_accueil théorique_'!$AL$51</f>
        <v>8</v>
      </c>
      <c r="AN29" s="118">
        <f>'[2]56 _capa d_accueil théorique_'!$AN$51</f>
        <v>40</v>
      </c>
      <c r="AO29" s="198">
        <f>'[2]56 _capa d_accueil théorique_'!$AO$51</f>
        <v>41</v>
      </c>
      <c r="AP29" s="94">
        <f t="shared" si="9"/>
        <v>25</v>
      </c>
      <c r="AQ29" s="114">
        <f>'[2]56 _capa d_accueil théorique_'!$AP$51</f>
        <v>41</v>
      </c>
      <c r="AR29" s="114">
        <f>'[2]56 _capa d_accueil théorique_'!$AR$51</f>
        <v>60</v>
      </c>
      <c r="AS29" s="218">
        <f>'[3]56 _capa d_accueil théorique_'!$AS$51</f>
        <v>41</v>
      </c>
      <c r="AT29" s="96">
        <f t="shared" si="10"/>
        <v>0</v>
      </c>
      <c r="AU29" s="114">
        <f>'[3]56 _capa d_accueil théorique_'!$AT$51</f>
        <v>25</v>
      </c>
      <c r="AV29" s="114">
        <f>'[3]56 _capa d_accueil théorique_'!$AV$51</f>
        <v>40</v>
      </c>
      <c r="AW29" s="218">
        <f>'[6]56 _capa d_accueil théorique_'!$AW$51</f>
        <v>35</v>
      </c>
      <c r="AX29" s="96">
        <f t="shared" si="18"/>
        <v>-6</v>
      </c>
      <c r="AY29" s="114">
        <f>'[6]56 _capa d_accueil théorique_'!$AX$51</f>
        <v>27</v>
      </c>
      <c r="AZ29" s="114">
        <f>'[6]56 _capa d_accueil théorique_'!$AZ$51</f>
        <v>40</v>
      </c>
      <c r="BA29" s="307">
        <f>'[8]56 _capa d_accueil théorique_'!$BA$51</f>
        <v>26</v>
      </c>
      <c r="BB29" s="92">
        <f>BA29-AW29</f>
        <v>-9</v>
      </c>
      <c r="BC29" s="114">
        <f>'[10]56 _capa d_accueil théorique_'!$BB$51</f>
        <v>24</v>
      </c>
      <c r="BD29" s="114">
        <f>'[10]56 _capa d_accueil théorique_'!$BD$51</f>
        <v>40</v>
      </c>
      <c r="BE29" s="114">
        <f>'[10]56 _capa d_accueil théorique_'!$BE$51</f>
        <v>40</v>
      </c>
      <c r="BF29" s="92">
        <f t="shared" si="11"/>
        <v>14</v>
      </c>
      <c r="BG29" s="114">
        <f>'[10]56 _capa d_accueil théorique_'!$BF$51</f>
        <v>34</v>
      </c>
      <c r="BH29" s="330">
        <f>'[10]56 _capa d_accueil théorique_'!$BH$51</f>
        <v>40</v>
      </c>
      <c r="BI29" s="331"/>
      <c r="BJ29" s="332"/>
      <c r="BK29" s="114">
        <f>'[10]56 _capa d_accueil théorique_'!$BI$51</f>
        <v>22</v>
      </c>
      <c r="BL29" s="92">
        <f t="shared" si="12"/>
        <v>-18</v>
      </c>
      <c r="BM29" s="114">
        <f>'[12]56 _capa d_accueil théorique_'!$BJ$51</f>
        <v>23</v>
      </c>
      <c r="BN29" s="114">
        <f>'[12]56 _capa d_accueil théorique_'!$BL$51</f>
        <v>40</v>
      </c>
      <c r="BO29" s="114">
        <f>'[12]56 _capa d_accueil théorique_'!$BM$51</f>
        <v>21</v>
      </c>
      <c r="BP29" s="92">
        <f t="shared" si="13"/>
        <v>-1</v>
      </c>
      <c r="BQ29" s="114">
        <v>15</v>
      </c>
      <c r="BR29" s="114">
        <v>40</v>
      </c>
      <c r="BS29" s="114">
        <f>'[14]56 _capa d_accueil théorique_'!$BQ$51</f>
        <v>26</v>
      </c>
      <c r="BT29" s="92">
        <f t="shared" si="14"/>
        <v>5</v>
      </c>
      <c r="BU29" s="117">
        <f>'[15]56 _capa d_accueil théorique_'!$BR$51</f>
        <v>20</v>
      </c>
      <c r="BV29" s="255">
        <f>'[14]56 _capa d_accueil théorique_'!$BU$51</f>
        <v>29</v>
      </c>
      <c r="BW29" s="245">
        <f t="shared" si="15"/>
        <v>3</v>
      </c>
      <c r="BX29" s="299">
        <f>'[18]56 _capa d_accueil théorique_'!$BW$52</f>
        <v>13</v>
      </c>
      <c r="BY29" s="291">
        <f>+'[18]56 _capa d_accueil théorique_'!$BZ$52</f>
        <v>15</v>
      </c>
      <c r="BZ29" s="245">
        <f t="shared" si="16"/>
        <v>-14</v>
      </c>
      <c r="CA29" s="299">
        <f>'[18]56 _capa d_accueil théorique_'!$BW$52</f>
        <v>13</v>
      </c>
      <c r="CB29" s="291">
        <f>+'[18]56 _capa d_accueil théorique_'!$BZ$52</f>
        <v>15</v>
      </c>
      <c r="CC29" s="245">
        <f t="shared" si="17"/>
        <v>0</v>
      </c>
    </row>
    <row r="30" spans="1:81" s="74" customFormat="1" ht="12" customHeight="1" thickBot="1">
      <c r="A30" s="9" t="s">
        <v>12</v>
      </c>
      <c r="B30" s="25">
        <v>288</v>
      </c>
      <c r="C30" s="26">
        <v>291</v>
      </c>
      <c r="D30" s="27">
        <v>288</v>
      </c>
      <c r="E30" s="25">
        <v>240</v>
      </c>
      <c r="F30" s="27">
        <v>178</v>
      </c>
      <c r="G30" s="25">
        <v>282</v>
      </c>
      <c r="H30" s="27">
        <v>211</v>
      </c>
      <c r="I30" s="33">
        <v>0</v>
      </c>
      <c r="J30" s="25">
        <v>202</v>
      </c>
      <c r="K30" s="27">
        <v>156</v>
      </c>
      <c r="L30" s="49">
        <v>-55</v>
      </c>
      <c r="M30" s="33">
        <v>0</v>
      </c>
      <c r="N30" s="25">
        <v>120</v>
      </c>
      <c r="O30" s="26">
        <v>249</v>
      </c>
      <c r="P30" s="27">
        <v>93</v>
      </c>
      <c r="Q30" s="25">
        <v>192</v>
      </c>
      <c r="R30" s="26">
        <v>248</v>
      </c>
      <c r="S30" s="26">
        <v>-1</v>
      </c>
      <c r="T30" s="33">
        <v>189</v>
      </c>
      <c r="U30" s="25">
        <v>306</v>
      </c>
      <c r="V30" s="49">
        <v>58</v>
      </c>
      <c r="W30" s="25">
        <v>240</v>
      </c>
      <c r="X30" s="69">
        <v>370</v>
      </c>
      <c r="Y30" s="25">
        <v>260</v>
      </c>
      <c r="Z30" s="49">
        <v>-46</v>
      </c>
      <c r="AA30" s="25">
        <v>253</v>
      </c>
      <c r="AB30" s="69">
        <v>350</v>
      </c>
      <c r="AC30" s="161">
        <v>211</v>
      </c>
      <c r="AD30" s="69">
        <v>-49</v>
      </c>
      <c r="AE30" s="25">
        <v>217</v>
      </c>
      <c r="AF30" s="59">
        <v>355</v>
      </c>
      <c r="AG30" s="59">
        <v>233</v>
      </c>
      <c r="AH30" s="59">
        <v>22</v>
      </c>
      <c r="AI30" s="25">
        <v>197</v>
      </c>
      <c r="AJ30" s="69">
        <v>335</v>
      </c>
      <c r="AK30" s="202">
        <v>208</v>
      </c>
      <c r="AL30" s="184">
        <v>-25</v>
      </c>
      <c r="AM30" s="126">
        <f>SUM(AM26:AM29)</f>
        <v>161</v>
      </c>
      <c r="AN30" s="181">
        <f>SUM(AN26:AN29)</f>
        <v>310</v>
      </c>
      <c r="AO30" s="202">
        <f>SUM(AO26:AO29)</f>
        <v>209</v>
      </c>
      <c r="AP30" s="47">
        <f t="shared" si="9"/>
        <v>1</v>
      </c>
      <c r="AQ30" s="126">
        <f>SUM(AQ26:AQ29)</f>
        <v>196</v>
      </c>
      <c r="AR30" s="108">
        <f>SUM(AR26:AR29)</f>
        <v>280</v>
      </c>
      <c r="AS30" s="221">
        <f>SUM(AS26:AS29)</f>
        <v>226</v>
      </c>
      <c r="AT30" s="128">
        <f t="shared" si="10"/>
        <v>17</v>
      </c>
      <c r="AU30" s="126">
        <f>SUM(AU26:AU29)</f>
        <v>177</v>
      </c>
      <c r="AV30" s="108">
        <f>SUM(AV26:AV29)</f>
        <v>294</v>
      </c>
      <c r="AW30" s="310">
        <f>SUM(AW26:AW29)</f>
        <v>247</v>
      </c>
      <c r="AX30" s="128">
        <f t="shared" si="18"/>
        <v>21</v>
      </c>
      <c r="AY30" s="126">
        <f>SUM(AY26:AY29)</f>
        <v>193</v>
      </c>
      <c r="AZ30" s="108">
        <f>SUM(AZ26:AZ29)</f>
        <v>280</v>
      </c>
      <c r="BA30" s="108">
        <f>SUM(BA26:BA29)</f>
        <v>228</v>
      </c>
      <c r="BB30" s="139">
        <f>BA30-AW30</f>
        <v>-19</v>
      </c>
      <c r="BC30" s="126">
        <f>SUM(BC26:BC29)</f>
        <v>215</v>
      </c>
      <c r="BD30" s="108">
        <f>SUM(BD26:BD29)</f>
        <v>300</v>
      </c>
      <c r="BE30" s="108">
        <f>SUM(BE26:BE29)</f>
        <v>269</v>
      </c>
      <c r="BF30" s="139">
        <f t="shared" si="11"/>
        <v>41</v>
      </c>
      <c r="BG30" s="126">
        <f>SUM(BG26:BG29)</f>
        <v>217</v>
      </c>
      <c r="BH30" s="333">
        <f>SUM(BH26:BH29)</f>
        <v>260</v>
      </c>
      <c r="BI30" s="334"/>
      <c r="BJ30" s="335"/>
      <c r="BK30" s="108">
        <f>SUM(BK26:BK29)</f>
        <v>166</v>
      </c>
      <c r="BL30" s="139">
        <f t="shared" si="12"/>
        <v>-103</v>
      </c>
      <c r="BM30" s="126">
        <f>SUM(BM26:BM29)</f>
        <v>175</v>
      </c>
      <c r="BN30" s="108">
        <f>SUM(BN26:BN29)</f>
        <v>260</v>
      </c>
      <c r="BO30" s="108">
        <f>SUM(BO26:BO29)</f>
        <v>255</v>
      </c>
      <c r="BP30" s="139">
        <f t="shared" si="13"/>
        <v>89</v>
      </c>
      <c r="BQ30" s="126">
        <f>SUM(BQ26:BQ29)</f>
        <v>185</v>
      </c>
      <c r="BR30" s="108">
        <f>SUM(BR26:BR29)</f>
        <v>260</v>
      </c>
      <c r="BS30" s="108">
        <f>SUM(BS26:BS29)</f>
        <v>286</v>
      </c>
      <c r="BT30" s="139">
        <f t="shared" si="14"/>
        <v>31</v>
      </c>
      <c r="BU30" s="235">
        <f>SUM(BU26:BU29)</f>
        <v>192</v>
      </c>
      <c r="BV30" s="271">
        <f>SUM(BV26:BV29)</f>
        <v>257</v>
      </c>
      <c r="BW30" s="272">
        <f t="shared" si="15"/>
        <v>-29</v>
      </c>
      <c r="BX30" s="300">
        <f>SUM(BX26:BX29)</f>
        <v>177</v>
      </c>
      <c r="BY30" s="271">
        <f>SUM(BY26:BY29)</f>
        <v>141</v>
      </c>
      <c r="BZ30" s="272">
        <f t="shared" si="16"/>
        <v>-116</v>
      </c>
      <c r="CA30" s="300">
        <f>SUM(CA26:CA29)</f>
        <v>177</v>
      </c>
      <c r="CB30" s="271">
        <f>SUM(CB26:CB29)</f>
        <v>141</v>
      </c>
      <c r="CC30" s="272">
        <f t="shared" si="17"/>
        <v>0</v>
      </c>
    </row>
    <row r="31" spans="1:81" ht="18.75" thickBot="1">
      <c r="A31" s="176" t="s">
        <v>20</v>
      </c>
      <c r="B31" s="166">
        <v>1263</v>
      </c>
      <c r="C31" s="167">
        <v>1277</v>
      </c>
      <c r="D31" s="168">
        <v>1246</v>
      </c>
      <c r="E31" s="166">
        <v>1193</v>
      </c>
      <c r="F31" s="168">
        <v>924</v>
      </c>
      <c r="G31" s="166">
        <v>1211</v>
      </c>
      <c r="H31" s="168">
        <v>965</v>
      </c>
      <c r="I31" s="169">
        <v>0</v>
      </c>
      <c r="J31" s="166">
        <v>1009</v>
      </c>
      <c r="K31" s="168">
        <v>803</v>
      </c>
      <c r="L31" s="170">
        <v>-162</v>
      </c>
      <c r="M31" s="169">
        <v>0</v>
      </c>
      <c r="N31" s="166">
        <v>761</v>
      </c>
      <c r="O31" s="167">
        <v>753</v>
      </c>
      <c r="P31" s="168">
        <v>-50</v>
      </c>
      <c r="Q31" s="166">
        <v>687</v>
      </c>
      <c r="R31" s="167">
        <v>797</v>
      </c>
      <c r="S31" s="167">
        <v>44</v>
      </c>
      <c r="T31" s="169">
        <v>793</v>
      </c>
      <c r="U31" s="166">
        <v>844</v>
      </c>
      <c r="V31" s="170">
        <v>47</v>
      </c>
      <c r="W31" s="166">
        <v>832</v>
      </c>
      <c r="X31" s="171">
        <v>1805</v>
      </c>
      <c r="Y31" s="166">
        <v>744</v>
      </c>
      <c r="Z31" s="172">
        <v>-100</v>
      </c>
      <c r="AA31" s="166">
        <v>779</v>
      </c>
      <c r="AB31" s="171">
        <v>1838</v>
      </c>
      <c r="AC31" s="189">
        <v>719</v>
      </c>
      <c r="AD31" s="171">
        <v>-25</v>
      </c>
      <c r="AE31" s="166">
        <v>721</v>
      </c>
      <c r="AF31" s="172">
        <v>1590</v>
      </c>
      <c r="AG31" s="172">
        <v>670</v>
      </c>
      <c r="AH31" s="172">
        <v>-49</v>
      </c>
      <c r="AI31" s="166">
        <v>664</v>
      </c>
      <c r="AJ31" s="171">
        <v>1450</v>
      </c>
      <c r="AK31" s="203">
        <v>632</v>
      </c>
      <c r="AL31" s="170">
        <v>-38</v>
      </c>
      <c r="AM31" s="178">
        <f>AM24+AM30</f>
        <v>661</v>
      </c>
      <c r="AN31" s="206">
        <f>AN24+AN30</f>
        <v>1525</v>
      </c>
      <c r="AO31" s="203">
        <f>AO30+AO24</f>
        <v>600</v>
      </c>
      <c r="AP31" s="170">
        <f t="shared" si="9"/>
        <v>-32</v>
      </c>
      <c r="AQ31" s="178">
        <f>AQ24+AQ30</f>
        <v>652</v>
      </c>
      <c r="AR31" s="177">
        <f>AR24+AR30</f>
        <v>1270</v>
      </c>
      <c r="AS31" s="308">
        <f>AS30+AS24</f>
        <v>627</v>
      </c>
      <c r="AT31" s="179">
        <f t="shared" si="10"/>
        <v>27</v>
      </c>
      <c r="AU31" s="178">
        <f>AU24+AU30</f>
        <v>628</v>
      </c>
      <c r="AV31" s="177">
        <f>AV24+AV30</f>
        <v>1304</v>
      </c>
      <c r="AW31" s="308">
        <f>AW30+AW24</f>
        <v>698</v>
      </c>
      <c r="AX31" s="180">
        <f t="shared" si="18"/>
        <v>71</v>
      </c>
      <c r="AY31" s="178">
        <f>AY24+AY30</f>
        <v>781</v>
      </c>
      <c r="AZ31" s="177">
        <f>AZ24+AZ30</f>
        <v>1380</v>
      </c>
      <c r="BA31" s="177">
        <f>BA30+BA24</f>
        <v>766</v>
      </c>
      <c r="BB31" s="180">
        <f>+BA31-AW31</f>
        <v>68</v>
      </c>
      <c r="BC31" s="178">
        <f>BC24+BC30</f>
        <v>851</v>
      </c>
      <c r="BD31" s="177">
        <f>BD24+BD30</f>
        <v>1350</v>
      </c>
      <c r="BE31" s="177">
        <f>BE24+BE30</f>
        <v>854</v>
      </c>
      <c r="BF31" s="180">
        <f t="shared" si="11"/>
        <v>88</v>
      </c>
      <c r="BG31" s="178">
        <f>BG24+BG30</f>
        <v>890</v>
      </c>
      <c r="BH31" s="336">
        <f>BH24+BH30</f>
        <v>1360</v>
      </c>
      <c r="BI31" s="337"/>
      <c r="BJ31" s="338"/>
      <c r="BK31" s="177">
        <f>BK24+BK30</f>
        <v>748</v>
      </c>
      <c r="BL31" s="180">
        <f t="shared" si="12"/>
        <v>-106</v>
      </c>
      <c r="BM31" s="178">
        <f>BM24+BM30</f>
        <v>852</v>
      </c>
      <c r="BN31" s="177">
        <f>BN24+BN30</f>
        <v>1380</v>
      </c>
      <c r="BO31" s="177">
        <f>BO24+BO30</f>
        <v>874</v>
      </c>
      <c r="BP31" s="180">
        <f t="shared" si="13"/>
        <v>126</v>
      </c>
      <c r="BQ31" s="178">
        <f>BQ24+BQ30</f>
        <v>898</v>
      </c>
      <c r="BR31" s="177">
        <f>BR24+BR30</f>
        <v>1455</v>
      </c>
      <c r="BS31" s="177">
        <f>BS24+BS30</f>
        <v>925</v>
      </c>
      <c r="BT31" s="180">
        <f t="shared" si="14"/>
        <v>51</v>
      </c>
      <c r="BU31" s="260">
        <f>BU24+BU30</f>
        <v>672</v>
      </c>
      <c r="BV31" s="261">
        <f>BV24+BV30</f>
        <v>873</v>
      </c>
      <c r="BW31" s="268">
        <f t="shared" si="15"/>
        <v>-52</v>
      </c>
      <c r="BX31" s="287">
        <f>BX24+BX30</f>
        <v>885</v>
      </c>
      <c r="BY31" s="280">
        <f>BY24+BY30</f>
        <v>771</v>
      </c>
      <c r="BZ31" s="268">
        <f t="shared" si="16"/>
        <v>-102</v>
      </c>
      <c r="CA31" s="287">
        <f>CA24+CA30</f>
        <v>885</v>
      </c>
      <c r="CB31" s="280">
        <f>CB24+CB30</f>
        <v>810</v>
      </c>
      <c r="CC31" s="268">
        <f t="shared" si="17"/>
        <v>39</v>
      </c>
    </row>
    <row r="32" spans="1:81" ht="22.5" customHeight="1" thickBot="1">
      <c r="A32" s="11" t="s">
        <v>21</v>
      </c>
      <c r="B32" s="28">
        <v>5517</v>
      </c>
      <c r="C32" s="29">
        <v>5115</v>
      </c>
      <c r="D32" s="30">
        <v>5059</v>
      </c>
      <c r="E32" s="28">
        <v>5396</v>
      </c>
      <c r="F32" s="30">
        <v>4902</v>
      </c>
      <c r="G32" s="28">
        <v>5827</v>
      </c>
      <c r="H32" s="30">
        <v>5182</v>
      </c>
      <c r="I32" s="10">
        <v>4860</v>
      </c>
      <c r="J32" s="28">
        <v>5455</v>
      </c>
      <c r="K32" s="30">
        <v>4664</v>
      </c>
      <c r="L32" s="52">
        <v>-518</v>
      </c>
      <c r="M32" s="137">
        <v>3961</v>
      </c>
      <c r="N32" s="28">
        <v>4595</v>
      </c>
      <c r="O32" s="29">
        <v>4360</v>
      </c>
      <c r="P32" s="30">
        <v>-304</v>
      </c>
      <c r="Q32" s="28">
        <v>4407</v>
      </c>
      <c r="R32" s="29">
        <v>4447</v>
      </c>
      <c r="S32" s="29">
        <v>87</v>
      </c>
      <c r="T32" s="137">
        <v>4803</v>
      </c>
      <c r="U32" s="28">
        <v>4403</v>
      </c>
      <c r="V32" s="52">
        <v>-44</v>
      </c>
      <c r="W32" s="28">
        <v>4364</v>
      </c>
      <c r="X32" s="70">
        <v>7705</v>
      </c>
      <c r="Y32" s="28">
        <v>4086</v>
      </c>
      <c r="Z32" s="60">
        <v>-317</v>
      </c>
      <c r="AA32" s="28">
        <v>4131</v>
      </c>
      <c r="AB32" s="70">
        <v>7378</v>
      </c>
      <c r="AC32" s="10">
        <v>4065</v>
      </c>
      <c r="AD32" s="70">
        <v>-21</v>
      </c>
      <c r="AE32" s="28">
        <v>4221</v>
      </c>
      <c r="AF32" s="60">
        <v>7113</v>
      </c>
      <c r="AG32" s="60">
        <v>3996</v>
      </c>
      <c r="AH32" s="60">
        <v>-69</v>
      </c>
      <c r="AI32" s="28">
        <v>4198</v>
      </c>
      <c r="AJ32" s="70">
        <v>6859</v>
      </c>
      <c r="AK32" s="204">
        <v>3925</v>
      </c>
      <c r="AL32" s="52">
        <v>-71</v>
      </c>
      <c r="AM32" s="127">
        <f>AM16+AM31</f>
        <v>4167</v>
      </c>
      <c r="AN32" s="182">
        <f>AN16+AN31</f>
        <v>6992</v>
      </c>
      <c r="AO32" s="204">
        <f>AO31+AO16</f>
        <v>3824</v>
      </c>
      <c r="AP32" s="52">
        <f>AP31+AP16</f>
        <v>-101</v>
      </c>
      <c r="AQ32" s="127">
        <f>AQ16+AQ31</f>
        <v>4106</v>
      </c>
      <c r="AR32" s="109">
        <f>AR16+AR31</f>
        <v>6444</v>
      </c>
      <c r="AS32" s="143">
        <f>AS31+AS16</f>
        <v>4026</v>
      </c>
      <c r="AT32" s="142">
        <f>+AT31+AT16</f>
        <v>202</v>
      </c>
      <c r="AU32" s="127">
        <f>AU16+AU31</f>
        <v>4105</v>
      </c>
      <c r="AV32" s="109">
        <f>AV16+AV31</f>
        <v>6527</v>
      </c>
      <c r="AW32" s="143">
        <f>AW31+AW16</f>
        <v>4187</v>
      </c>
      <c r="AX32" s="142">
        <f t="shared" si="18"/>
        <v>161</v>
      </c>
      <c r="AY32" s="127">
        <f>AY16+AY31</f>
        <v>4537</v>
      </c>
      <c r="AZ32" s="109">
        <f>AZ16+AZ31</f>
        <v>6883</v>
      </c>
      <c r="BA32" s="109">
        <f>BA31+BA16</f>
        <v>4150</v>
      </c>
      <c r="BB32" s="143">
        <f>+BA32-AW32</f>
        <v>-37</v>
      </c>
      <c r="BC32" s="127">
        <f>BC16+BC31</f>
        <v>4605</v>
      </c>
      <c r="BD32" s="109">
        <f>BD16+BD31</f>
        <v>6978</v>
      </c>
      <c r="BE32" s="109">
        <f>BE16+BE31</f>
        <v>4186</v>
      </c>
      <c r="BF32" s="143">
        <f t="shared" si="11"/>
        <v>36</v>
      </c>
      <c r="BG32" s="127">
        <f>BG16+BG31</f>
        <v>4521</v>
      </c>
      <c r="BH32" s="109">
        <f>BH16+BH31</f>
        <v>6345</v>
      </c>
      <c r="BI32" s="227"/>
      <c r="BJ32" s="227">
        <f>BJ16+BH31</f>
        <v>11260</v>
      </c>
      <c r="BK32" s="109">
        <f>BK16+BK31</f>
        <v>4089</v>
      </c>
      <c r="BL32" s="143">
        <f t="shared" si="12"/>
        <v>-97</v>
      </c>
      <c r="BM32" s="127">
        <f>BM16+BM31</f>
        <v>4450</v>
      </c>
      <c r="BN32" s="109">
        <f>BN16+BN31</f>
        <v>11220</v>
      </c>
      <c r="BO32" s="109">
        <f>BO16+BO31</f>
        <v>4231</v>
      </c>
      <c r="BP32" s="143">
        <f>BO32-BK32</f>
        <v>142</v>
      </c>
      <c r="BQ32" s="127">
        <f>BQ16+BQ31</f>
        <v>4887</v>
      </c>
      <c r="BR32" s="109">
        <f>BR16+BR31</f>
        <v>9255</v>
      </c>
      <c r="BS32" s="109">
        <f>BS16+BS31</f>
        <v>4000</v>
      </c>
      <c r="BT32" s="143">
        <f>BS32-BO32</f>
        <v>-231</v>
      </c>
      <c r="BU32" s="236">
        <f>BU16+BU31</f>
        <v>4221</v>
      </c>
      <c r="BV32" s="263">
        <f>BV16+BV31</f>
        <v>3831</v>
      </c>
      <c r="BW32" s="270">
        <f t="shared" si="15"/>
        <v>-169</v>
      </c>
      <c r="BX32" s="302">
        <f>BX16+BX31</f>
        <v>4315</v>
      </c>
      <c r="BY32" s="294">
        <f>BY16+BY31</f>
        <v>3772</v>
      </c>
      <c r="BZ32" s="270">
        <f t="shared" si="16"/>
        <v>-59</v>
      </c>
      <c r="CA32" s="302">
        <f>CA16+CA31</f>
        <v>4315</v>
      </c>
      <c r="CB32" s="294">
        <f>CB16+CB31</f>
        <v>3811</v>
      </c>
      <c r="CC32" s="270">
        <f t="shared" si="17"/>
        <v>39</v>
      </c>
    </row>
  </sheetData>
  <sheetProtection/>
  <mergeCells count="31">
    <mergeCell ref="BH31:BJ31"/>
    <mergeCell ref="BH22:BJ22"/>
    <mergeCell ref="BH23:BJ23"/>
    <mergeCell ref="BH24:BJ24"/>
    <mergeCell ref="BH26:BJ26"/>
    <mergeCell ref="BH27:BJ27"/>
    <mergeCell ref="BH28:BJ28"/>
    <mergeCell ref="BH18:BJ18"/>
    <mergeCell ref="BH20:BJ20"/>
    <mergeCell ref="BH21:BJ21"/>
    <mergeCell ref="BX2:BZ2"/>
    <mergeCell ref="BH29:BJ29"/>
    <mergeCell ref="BH30:BJ30"/>
    <mergeCell ref="B2:D2"/>
    <mergeCell ref="E2:F2"/>
    <mergeCell ref="G2:H2"/>
    <mergeCell ref="W2:Z2"/>
    <mergeCell ref="F1:BU1"/>
    <mergeCell ref="T2:V2"/>
    <mergeCell ref="N2:P2"/>
    <mergeCell ref="BU2:BW2"/>
    <mergeCell ref="BQ2:BT2"/>
    <mergeCell ref="BM2:BP2"/>
    <mergeCell ref="CA2:CC2"/>
    <mergeCell ref="AE2:AH2"/>
    <mergeCell ref="AY2:BB2"/>
    <mergeCell ref="BC2:BF2"/>
    <mergeCell ref="BG2:BL2"/>
    <mergeCell ref="J2:L2"/>
    <mergeCell ref="AA2:AD2"/>
    <mergeCell ref="Q2:S2"/>
  </mergeCells>
  <printOptions horizontalCentered="1" verticalCentered="1"/>
  <pageMargins left="0.1968503937007874" right="0.1968503937007874" top="0.3937007874015748" bottom="0.35433070866141736" header="0.1968503937007874" footer="0.11811023622047245"/>
  <pageSetup fitToHeight="1" fitToWidth="1" horizontalDpi="600" verticalDpi="600" orientation="landscape" paperSize="9" scale="94" r:id="rId1"/>
  <headerFooter alignWithMargins="0">
    <oddFooter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 de Rennes</dc:creator>
  <cp:keywords/>
  <dc:description/>
  <cp:lastModifiedBy>dbeurel</cp:lastModifiedBy>
  <cp:lastPrinted>2020-01-07T09:24:57Z</cp:lastPrinted>
  <dcterms:created xsi:type="dcterms:W3CDTF">2003-10-29T09:52:50Z</dcterms:created>
  <dcterms:modified xsi:type="dcterms:W3CDTF">2020-01-07T09:25:16Z</dcterms:modified>
  <cp:category/>
  <cp:version/>
  <cp:contentType/>
  <cp:contentStatus/>
</cp:coreProperties>
</file>